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821e0a1942a2896f/Documents/2025/Barter Suprastructura Implementare/"/>
    </mc:Choice>
  </mc:AlternateContent>
  <xr:revisionPtr revIDLastSave="985" documentId="8_{20BD75C7-08CE-4C29-BB13-D6A3E9722F31}" xr6:coauthVersionLast="47" xr6:coauthVersionMax="47" xr10:uidLastSave="{B6D8EBBC-DC6A-4B52-98C0-A91BB6A60625}"/>
  <bookViews>
    <workbookView xWindow="-110" yWindow="-110" windowWidth="19420" windowHeight="10300" xr2:uid="{00000000-000D-0000-FFFF-FFFF00000000}"/>
  </bookViews>
  <sheets>
    <sheet name="F2 Obiect 2" sheetId="5" r:id="rId1"/>
    <sheet name="I.1" sheetId="1" r:id="rId2"/>
    <sheet name="I.2" sheetId="3" r:id="rId3"/>
    <sheet name="I.3" sheetId="4" r:id="rId4"/>
    <sheet name="II.1" sheetId="6" r:id="rId5"/>
    <sheet name="II.2" sheetId="7" r:id="rId6"/>
    <sheet name="II.3" sheetId="8" r:id="rId7"/>
    <sheet name="III.1" sheetId="17" r:id="rId8"/>
    <sheet name="III.2" sheetId="18" r:id="rId9"/>
    <sheet name="III.3" sheetId="19" r:id="rId10"/>
    <sheet name="III.4" sheetId="20" r:id="rId11"/>
    <sheet name="III.5" sheetId="21" r:id="rId12"/>
    <sheet name="III.6" sheetId="22" r:id="rId13"/>
    <sheet name="III.7" sheetId="23" r:id="rId14"/>
    <sheet name="III.8" sheetId="24" r:id="rId15"/>
    <sheet name="III.9" sheetId="25" r:id="rId16"/>
    <sheet name="III.10" sheetId="26" r:id="rId17"/>
    <sheet name="III.11" sheetId="27" r:id="rId18"/>
    <sheet name="IV.1" sheetId="9" r:id="rId19"/>
    <sheet name="IV.2" sheetId="10" r:id="rId20"/>
    <sheet name="IV.3" sheetId="11" r:id="rId21"/>
    <sheet name="IV.4" sheetId="12" r:id="rId22"/>
    <sheet name="IV.5" sheetId="13" r:id="rId23"/>
    <sheet name="IV.6" sheetId="14" r:id="rId24"/>
    <sheet name="IV.7" sheetId="15" r:id="rId25"/>
    <sheet name="IV.8" sheetId="16" r:id="rId26"/>
  </sheets>
  <definedNames>
    <definedName name="_xlnm.Print_Titles" localSheetId="1">I.1!$8:$13</definedName>
    <definedName name="_xlnm.Print_Titles" localSheetId="2">I.2!$8:$13</definedName>
    <definedName name="_xlnm.Print_Titles" localSheetId="3">I.3!$10:$15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5" l="1"/>
  <c r="E28" i="5" s="1"/>
  <c r="D27" i="5"/>
  <c r="E27" i="5" s="1"/>
  <c r="W20" i="26"/>
  <c r="W18" i="26"/>
  <c r="W21" i="26" s="1"/>
  <c r="D20" i="26"/>
  <c r="D26" i="5"/>
  <c r="E26" i="5" s="1"/>
  <c r="D25" i="5"/>
  <c r="W86" i="25"/>
  <c r="W84" i="25"/>
  <c r="D86" i="25"/>
  <c r="W87" i="25"/>
  <c r="W30" i="24"/>
  <c r="W31" i="24" s="1"/>
  <c r="W28" i="24"/>
  <c r="D30" i="24"/>
  <c r="D24" i="5"/>
  <c r="W57" i="23"/>
  <c r="W58" i="23" s="1"/>
  <c r="W24" i="22"/>
  <c r="W55" i="23"/>
  <c r="D57" i="23"/>
  <c r="W25" i="22"/>
  <c r="W22" i="22"/>
  <c r="D24" i="22"/>
  <c r="D22" i="5"/>
  <c r="E22" i="5" s="1"/>
  <c r="W40" i="21"/>
  <c r="W38" i="21"/>
  <c r="D40" i="21"/>
  <c r="E31" i="5"/>
  <c r="E32" i="5"/>
  <c r="E33" i="5"/>
  <c r="E34" i="5"/>
  <c r="E35" i="5"/>
  <c r="E36" i="5"/>
  <c r="E37" i="5"/>
  <c r="E30" i="5"/>
  <c r="E21" i="5"/>
  <c r="E24" i="5"/>
  <c r="E25" i="5"/>
  <c r="E20" i="5"/>
  <c r="E19" i="5"/>
  <c r="E18" i="5"/>
  <c r="E16" i="5"/>
  <c r="E15" i="5"/>
  <c r="E14" i="5"/>
  <c r="E11" i="5"/>
  <c r="E12" i="5"/>
  <c r="E10" i="5"/>
  <c r="D21" i="5"/>
  <c r="W90" i="20"/>
  <c r="W88" i="20"/>
  <c r="D90" i="20"/>
  <c r="D20" i="5"/>
  <c r="D19" i="5"/>
  <c r="W123" i="19"/>
  <c r="W121" i="19"/>
  <c r="D123" i="19"/>
  <c r="W32" i="18"/>
  <c r="W30" i="18"/>
  <c r="D32" i="18"/>
  <c r="D18" i="5"/>
  <c r="W44" i="17"/>
  <c r="F116" i="8"/>
  <c r="F118" i="8" s="1"/>
  <c r="D44" i="17"/>
  <c r="W42" i="17"/>
  <c r="D125" i="8"/>
  <c r="D123" i="8"/>
  <c r="D118" i="8"/>
  <c r="B118" i="8"/>
  <c r="S116" i="8"/>
  <c r="R116" i="8"/>
  <c r="Q116" i="8"/>
  <c r="L116" i="8"/>
  <c r="K116" i="8"/>
  <c r="I120" i="7"/>
  <c r="D129" i="7"/>
  <c r="D127" i="7"/>
  <c r="D122" i="7"/>
  <c r="B122" i="7"/>
  <c r="S120" i="7"/>
  <c r="R120" i="7"/>
  <c r="Q120" i="7"/>
  <c r="L120" i="7"/>
  <c r="K120" i="7"/>
  <c r="I182" i="6"/>
  <c r="I193" i="6"/>
  <c r="D202" i="6"/>
  <c r="D200" i="6"/>
  <c r="D195" i="6"/>
  <c r="B195" i="6"/>
  <c r="S193" i="6"/>
  <c r="R193" i="6"/>
  <c r="Q193" i="6"/>
  <c r="L193" i="6"/>
  <c r="K193" i="6"/>
  <c r="D127" i="4"/>
  <c r="D125" i="4"/>
  <c r="D120" i="4"/>
  <c r="B120" i="4"/>
  <c r="S118" i="4"/>
  <c r="R118" i="4"/>
  <c r="Q118" i="4"/>
  <c r="L118" i="4"/>
  <c r="K118" i="4"/>
  <c r="D202" i="1"/>
  <c r="D200" i="1"/>
  <c r="D195" i="1"/>
  <c r="B195" i="1"/>
  <c r="S193" i="1"/>
  <c r="R193" i="1"/>
  <c r="Q193" i="1"/>
  <c r="L193" i="1"/>
  <c r="K193" i="1"/>
  <c r="D37" i="5"/>
  <c r="F11" i="15"/>
  <c r="F11" i="16"/>
  <c r="F13" i="16" s="1"/>
  <c r="F13" i="15"/>
  <c r="D36" i="5" s="1"/>
  <c r="D35" i="5"/>
  <c r="D78" i="14"/>
  <c r="D76" i="14"/>
  <c r="E74" i="14"/>
  <c r="I74" i="14" s="1"/>
  <c r="D74" i="14"/>
  <c r="E73" i="14"/>
  <c r="I73" i="14" s="1"/>
  <c r="D73" i="14"/>
  <c r="D72" i="14"/>
  <c r="D70" i="14"/>
  <c r="B70" i="14"/>
  <c r="D69" i="14"/>
  <c r="B69" i="14"/>
  <c r="D68" i="14"/>
  <c r="B68" i="14"/>
  <c r="D67" i="14"/>
  <c r="B67" i="14"/>
  <c r="D66" i="14"/>
  <c r="B66" i="14"/>
  <c r="D65" i="14"/>
  <c r="B65" i="14"/>
  <c r="D64" i="14"/>
  <c r="B64" i="14"/>
  <c r="D63" i="14"/>
  <c r="B63" i="14"/>
  <c r="D62" i="14"/>
  <c r="B62" i="14"/>
  <c r="D60" i="14"/>
  <c r="D58" i="14"/>
  <c r="B58" i="14"/>
  <c r="D57" i="14"/>
  <c r="B57" i="14"/>
  <c r="D56" i="14"/>
  <c r="B56" i="14"/>
  <c r="D55" i="14"/>
  <c r="B55" i="14"/>
  <c r="D54" i="14"/>
  <c r="B54" i="14"/>
  <c r="D53" i="14"/>
  <c r="B53" i="14"/>
  <c r="D52" i="14"/>
  <c r="B52" i="14"/>
  <c r="D51" i="14"/>
  <c r="B51" i="14"/>
  <c r="D50" i="14"/>
  <c r="B50" i="14"/>
  <c r="G46" i="14"/>
  <c r="F46" i="14"/>
  <c r="E46" i="14"/>
  <c r="G45" i="14"/>
  <c r="F45" i="14"/>
  <c r="E45" i="14"/>
  <c r="E44" i="14"/>
  <c r="I44" i="14" s="1"/>
  <c r="D44" i="14"/>
  <c r="E43" i="14"/>
  <c r="I43" i="14" s="1"/>
  <c r="S38" i="14"/>
  <c r="R38" i="14"/>
  <c r="Q38" i="14"/>
  <c r="L38" i="14"/>
  <c r="G41" i="14" s="1"/>
  <c r="K38" i="14"/>
  <c r="G40" i="14" s="1"/>
  <c r="P36" i="14"/>
  <c r="O36" i="14"/>
  <c r="I36" i="14"/>
  <c r="N36" i="14" s="1"/>
  <c r="G34" i="14"/>
  <c r="I35" i="14" s="1"/>
  <c r="M35" i="14" s="1"/>
  <c r="F34" i="14"/>
  <c r="I34" i="14" s="1"/>
  <c r="D34" i="14"/>
  <c r="O31" i="14"/>
  <c r="N31" i="14"/>
  <c r="I31" i="14"/>
  <c r="G29" i="14"/>
  <c r="F29" i="14"/>
  <c r="I29" i="14" s="1"/>
  <c r="D29" i="14"/>
  <c r="I28" i="14" s="1"/>
  <c r="O26" i="14"/>
  <c r="N26" i="14"/>
  <c r="I26" i="14"/>
  <c r="G24" i="14"/>
  <c r="I25" i="14" s="1"/>
  <c r="M25" i="14" s="1"/>
  <c r="F24" i="14"/>
  <c r="I24" i="14" s="1"/>
  <c r="D24" i="14"/>
  <c r="O21" i="14"/>
  <c r="N21" i="14"/>
  <c r="I21" i="14"/>
  <c r="G19" i="14"/>
  <c r="I20" i="14" s="1"/>
  <c r="M20" i="14" s="1"/>
  <c r="F19" i="14"/>
  <c r="I19" i="14" s="1"/>
  <c r="D19" i="14"/>
  <c r="O16" i="14"/>
  <c r="N16" i="14"/>
  <c r="I16" i="14"/>
  <c r="G14" i="14"/>
  <c r="I15" i="14" s="1"/>
  <c r="M15" i="14" s="1"/>
  <c r="F14" i="14"/>
  <c r="I14" i="14" s="1"/>
  <c r="D14" i="14"/>
  <c r="D34" i="5"/>
  <c r="D163" i="13"/>
  <c r="D161" i="13"/>
  <c r="E159" i="13"/>
  <c r="I159" i="13" s="1"/>
  <c r="D159" i="13"/>
  <c r="E158" i="13"/>
  <c r="I158" i="13" s="1"/>
  <c r="D158" i="13"/>
  <c r="D157" i="13"/>
  <c r="D155" i="13"/>
  <c r="B155" i="13"/>
  <c r="D154" i="13"/>
  <c r="B154" i="13"/>
  <c r="D153" i="13"/>
  <c r="B153" i="13"/>
  <c r="D152" i="13"/>
  <c r="B152" i="13"/>
  <c r="D151" i="13"/>
  <c r="B151" i="13"/>
  <c r="D150" i="13"/>
  <c r="B150" i="13"/>
  <c r="D149" i="13"/>
  <c r="B149" i="13"/>
  <c r="D148" i="13"/>
  <c r="B148" i="13"/>
  <c r="D147" i="13"/>
  <c r="B147" i="13"/>
  <c r="D145" i="13"/>
  <c r="D143" i="13"/>
  <c r="B143" i="13"/>
  <c r="D142" i="13"/>
  <c r="B142" i="13"/>
  <c r="D141" i="13"/>
  <c r="B141" i="13"/>
  <c r="D140" i="13"/>
  <c r="B140" i="13"/>
  <c r="D139" i="13"/>
  <c r="B139" i="13"/>
  <c r="D138" i="13"/>
  <c r="B138" i="13"/>
  <c r="D137" i="13"/>
  <c r="B137" i="13"/>
  <c r="D136" i="13"/>
  <c r="B136" i="13"/>
  <c r="D135" i="13"/>
  <c r="B135" i="13"/>
  <c r="G131" i="13"/>
  <c r="F131" i="13"/>
  <c r="E131" i="13"/>
  <c r="G130" i="13"/>
  <c r="F130" i="13"/>
  <c r="E130" i="13"/>
  <c r="E129" i="13"/>
  <c r="I129" i="13" s="1"/>
  <c r="D129" i="13"/>
  <c r="E128" i="13"/>
  <c r="I128" i="13" s="1"/>
  <c r="S123" i="13"/>
  <c r="R123" i="13"/>
  <c r="Q123" i="13"/>
  <c r="L123" i="13"/>
  <c r="G126" i="13" s="1"/>
  <c r="K123" i="13"/>
  <c r="G125" i="13" s="1"/>
  <c r="O121" i="13"/>
  <c r="N121" i="13"/>
  <c r="I121" i="13"/>
  <c r="G119" i="13"/>
  <c r="I120" i="13" s="1"/>
  <c r="M120" i="13" s="1"/>
  <c r="F119" i="13"/>
  <c r="D119" i="13"/>
  <c r="H118" i="13" s="1"/>
  <c r="I118" i="13" s="1"/>
  <c r="P116" i="13"/>
  <c r="O116" i="13"/>
  <c r="I116" i="13"/>
  <c r="N116" i="13" s="1"/>
  <c r="G114" i="13"/>
  <c r="I115" i="13" s="1"/>
  <c r="M115" i="13" s="1"/>
  <c r="F114" i="13"/>
  <c r="I114" i="13" s="1"/>
  <c r="D114" i="13"/>
  <c r="I113" i="13" s="1"/>
  <c r="P111" i="13"/>
  <c r="O111" i="13"/>
  <c r="I111" i="13"/>
  <c r="N111" i="13" s="1"/>
  <c r="G109" i="13"/>
  <c r="I110" i="13" s="1"/>
  <c r="M110" i="13" s="1"/>
  <c r="F109" i="13"/>
  <c r="I109" i="13" s="1"/>
  <c r="D109" i="13"/>
  <c r="O106" i="13"/>
  <c r="N106" i="13"/>
  <c r="I106" i="13"/>
  <c r="G104" i="13"/>
  <c r="I105" i="13" s="1"/>
  <c r="M105" i="13" s="1"/>
  <c r="F104" i="13"/>
  <c r="I104" i="13" s="1"/>
  <c r="D104" i="13"/>
  <c r="O101" i="13"/>
  <c r="N101" i="13"/>
  <c r="I101" i="13"/>
  <c r="G99" i="13"/>
  <c r="I100" i="13" s="1"/>
  <c r="M100" i="13" s="1"/>
  <c r="F99" i="13"/>
  <c r="I99" i="13" s="1"/>
  <c r="D99" i="13"/>
  <c r="O96" i="13"/>
  <c r="N96" i="13"/>
  <c r="I96" i="13"/>
  <c r="G94" i="13"/>
  <c r="I95" i="13" s="1"/>
  <c r="M95" i="13" s="1"/>
  <c r="F94" i="13"/>
  <c r="I94" i="13" s="1"/>
  <c r="D94" i="13"/>
  <c r="O91" i="13"/>
  <c r="N91" i="13"/>
  <c r="I91" i="13"/>
  <c r="G89" i="13"/>
  <c r="I90" i="13" s="1"/>
  <c r="M90" i="13" s="1"/>
  <c r="F89" i="13"/>
  <c r="I89" i="13" s="1"/>
  <c r="D89" i="13"/>
  <c r="O86" i="13"/>
  <c r="N86" i="13"/>
  <c r="I86" i="13"/>
  <c r="G84" i="13"/>
  <c r="I85" i="13" s="1"/>
  <c r="M85" i="13" s="1"/>
  <c r="F84" i="13"/>
  <c r="I84" i="13" s="1"/>
  <c r="D84" i="13"/>
  <c r="O81" i="13"/>
  <c r="N81" i="13"/>
  <c r="I81" i="13"/>
  <c r="G79" i="13"/>
  <c r="I80" i="13" s="1"/>
  <c r="M80" i="13" s="1"/>
  <c r="F79" i="13"/>
  <c r="D79" i="13"/>
  <c r="I78" i="13" s="1"/>
  <c r="O76" i="13"/>
  <c r="N76" i="13"/>
  <c r="I76" i="13"/>
  <c r="G74" i="13"/>
  <c r="I75" i="13" s="1"/>
  <c r="M75" i="13" s="1"/>
  <c r="F74" i="13"/>
  <c r="I74" i="13" s="1"/>
  <c r="D74" i="13"/>
  <c r="I73" i="13" s="1"/>
  <c r="O71" i="13"/>
  <c r="N71" i="13"/>
  <c r="I71" i="13"/>
  <c r="G69" i="13"/>
  <c r="I70" i="13" s="1"/>
  <c r="M70" i="13" s="1"/>
  <c r="F69" i="13"/>
  <c r="I69" i="13" s="1"/>
  <c r="D69" i="13"/>
  <c r="O66" i="13"/>
  <c r="N66" i="13"/>
  <c r="I66" i="13"/>
  <c r="I65" i="13"/>
  <c r="M65" i="13" s="1"/>
  <c r="G64" i="13"/>
  <c r="F64" i="13"/>
  <c r="I64" i="13" s="1"/>
  <c r="D64" i="13"/>
  <c r="O61" i="13"/>
  <c r="N61" i="13"/>
  <c r="I61" i="13"/>
  <c r="G59" i="13"/>
  <c r="I60" i="13" s="1"/>
  <c r="M60" i="13" s="1"/>
  <c r="F59" i="13"/>
  <c r="I59" i="13" s="1"/>
  <c r="D59" i="13"/>
  <c r="O56" i="13"/>
  <c r="N56" i="13"/>
  <c r="I56" i="13"/>
  <c r="G54" i="13"/>
  <c r="I55" i="13" s="1"/>
  <c r="M55" i="13" s="1"/>
  <c r="F54" i="13"/>
  <c r="I54" i="13" s="1"/>
  <c r="D54" i="13"/>
  <c r="I53" i="13" s="1"/>
  <c r="O51" i="13"/>
  <c r="N51" i="13"/>
  <c r="I51" i="13"/>
  <c r="G49" i="13"/>
  <c r="I50" i="13" s="1"/>
  <c r="M50" i="13" s="1"/>
  <c r="F49" i="13"/>
  <c r="I49" i="13" s="1"/>
  <c r="D49" i="13"/>
  <c r="O46" i="13"/>
  <c r="N46" i="13"/>
  <c r="I46" i="13"/>
  <c r="G44" i="13"/>
  <c r="I45" i="13" s="1"/>
  <c r="M45" i="13" s="1"/>
  <c r="F44" i="13"/>
  <c r="I44" i="13" s="1"/>
  <c r="D44" i="13"/>
  <c r="O41" i="13"/>
  <c r="N41" i="13"/>
  <c r="I41" i="13"/>
  <c r="G39" i="13"/>
  <c r="I40" i="13" s="1"/>
  <c r="M40" i="13" s="1"/>
  <c r="F39" i="13"/>
  <c r="D39" i="13"/>
  <c r="I38" i="13" s="1"/>
  <c r="O36" i="13"/>
  <c r="N36" i="13"/>
  <c r="I36" i="13"/>
  <c r="G34" i="13"/>
  <c r="I35" i="13" s="1"/>
  <c r="M35" i="13" s="1"/>
  <c r="F34" i="13"/>
  <c r="I34" i="13" s="1"/>
  <c r="D34" i="13"/>
  <c r="I33" i="13" s="1"/>
  <c r="P31" i="13"/>
  <c r="O31" i="13"/>
  <c r="I31" i="13"/>
  <c r="N31" i="13" s="1"/>
  <c r="G29" i="13"/>
  <c r="I30" i="13" s="1"/>
  <c r="M30" i="13" s="1"/>
  <c r="F29" i="13"/>
  <c r="I29" i="13" s="1"/>
  <c r="D29" i="13"/>
  <c r="O26" i="13"/>
  <c r="N26" i="13"/>
  <c r="I26" i="13"/>
  <c r="G24" i="13"/>
  <c r="I25" i="13" s="1"/>
  <c r="M25" i="13" s="1"/>
  <c r="F24" i="13"/>
  <c r="I24" i="13" s="1"/>
  <c r="D24" i="13"/>
  <c r="O21" i="13"/>
  <c r="N21" i="13"/>
  <c r="I21" i="13"/>
  <c r="G19" i="13"/>
  <c r="I20" i="13" s="1"/>
  <c r="M20" i="13" s="1"/>
  <c r="F19" i="13"/>
  <c r="I19" i="13" s="1"/>
  <c r="D19" i="13"/>
  <c r="O16" i="13"/>
  <c r="N16" i="13"/>
  <c r="I16" i="13"/>
  <c r="G14" i="13"/>
  <c r="I15" i="13" s="1"/>
  <c r="F14" i="13"/>
  <c r="I14" i="13" s="1"/>
  <c r="D14" i="13"/>
  <c r="I13" i="13" s="1"/>
  <c r="D33" i="5"/>
  <c r="D68" i="12"/>
  <c r="D66" i="12"/>
  <c r="E64" i="12"/>
  <c r="I64" i="12" s="1"/>
  <c r="D64" i="12"/>
  <c r="E63" i="12"/>
  <c r="I63" i="12" s="1"/>
  <c r="D63" i="12"/>
  <c r="D62" i="12"/>
  <c r="D60" i="12"/>
  <c r="B60" i="12"/>
  <c r="D59" i="12"/>
  <c r="B59" i="12"/>
  <c r="D58" i="12"/>
  <c r="B58" i="12"/>
  <c r="D57" i="12"/>
  <c r="B57" i="12"/>
  <c r="D56" i="12"/>
  <c r="B56" i="12"/>
  <c r="D55" i="12"/>
  <c r="B55" i="12"/>
  <c r="D54" i="12"/>
  <c r="B54" i="12"/>
  <c r="D53" i="12"/>
  <c r="B53" i="12"/>
  <c r="D52" i="12"/>
  <c r="B52" i="12"/>
  <c r="D50" i="12"/>
  <c r="D48" i="12"/>
  <c r="B48" i="12"/>
  <c r="D47" i="12"/>
  <c r="B47" i="12"/>
  <c r="D46" i="12"/>
  <c r="B46" i="12"/>
  <c r="D45" i="12"/>
  <c r="B45" i="12"/>
  <c r="D44" i="12"/>
  <c r="B44" i="12"/>
  <c r="D43" i="12"/>
  <c r="B43" i="12"/>
  <c r="D42" i="12"/>
  <c r="B42" i="12"/>
  <c r="D41" i="12"/>
  <c r="B41" i="12"/>
  <c r="D40" i="12"/>
  <c r="B40" i="12"/>
  <c r="G36" i="12"/>
  <c r="F36" i="12"/>
  <c r="E36" i="12"/>
  <c r="G35" i="12"/>
  <c r="F35" i="12"/>
  <c r="E35" i="12"/>
  <c r="E34" i="12"/>
  <c r="I34" i="12" s="1"/>
  <c r="D34" i="12"/>
  <c r="E33" i="12"/>
  <c r="I33" i="12" s="1"/>
  <c r="S28" i="12"/>
  <c r="R28" i="12"/>
  <c r="Q28" i="12"/>
  <c r="L28" i="12"/>
  <c r="G31" i="12" s="1"/>
  <c r="K28" i="12"/>
  <c r="G30" i="12" s="1"/>
  <c r="O26" i="12"/>
  <c r="N26" i="12"/>
  <c r="I26" i="12"/>
  <c r="G24" i="12"/>
  <c r="I25" i="12" s="1"/>
  <c r="M25" i="12" s="1"/>
  <c r="F24" i="12"/>
  <c r="I24" i="12" s="1"/>
  <c r="D24" i="12"/>
  <c r="O21" i="12"/>
  <c r="N21" i="12"/>
  <c r="I21" i="12"/>
  <c r="G19" i="12"/>
  <c r="I20" i="12" s="1"/>
  <c r="M20" i="12" s="1"/>
  <c r="F19" i="12"/>
  <c r="I19" i="12" s="1"/>
  <c r="D19" i="12"/>
  <c r="O16" i="12"/>
  <c r="N16" i="12"/>
  <c r="I16" i="12"/>
  <c r="G14" i="12"/>
  <c r="I15" i="12" s="1"/>
  <c r="F14" i="12"/>
  <c r="I14" i="12" s="1"/>
  <c r="D14" i="12"/>
  <c r="H17" i="12" s="1"/>
  <c r="D32" i="5"/>
  <c r="D31" i="5"/>
  <c r="D108" i="11"/>
  <c r="D106" i="11"/>
  <c r="E104" i="11"/>
  <c r="I104" i="11" s="1"/>
  <c r="D104" i="11"/>
  <c r="E103" i="11"/>
  <c r="I103" i="11" s="1"/>
  <c r="D103" i="11"/>
  <c r="D102" i="11"/>
  <c r="D100" i="11"/>
  <c r="B100" i="11"/>
  <c r="D99" i="11"/>
  <c r="B99" i="11"/>
  <c r="D98" i="11"/>
  <c r="B98" i="11"/>
  <c r="D97" i="11"/>
  <c r="B97" i="11"/>
  <c r="D96" i="11"/>
  <c r="B96" i="11"/>
  <c r="D95" i="11"/>
  <c r="B95" i="11"/>
  <c r="D94" i="11"/>
  <c r="B94" i="11"/>
  <c r="D93" i="11"/>
  <c r="B93" i="11"/>
  <c r="D92" i="11"/>
  <c r="B92" i="11"/>
  <c r="D90" i="11"/>
  <c r="D88" i="11"/>
  <c r="B88" i="11"/>
  <c r="D87" i="11"/>
  <c r="B87" i="11"/>
  <c r="D86" i="11"/>
  <c r="B86" i="11"/>
  <c r="D85" i="11"/>
  <c r="B85" i="11"/>
  <c r="D84" i="11"/>
  <c r="B84" i="11"/>
  <c r="D83" i="11"/>
  <c r="B83" i="11"/>
  <c r="D82" i="11"/>
  <c r="B82" i="11"/>
  <c r="D81" i="11"/>
  <c r="B81" i="11"/>
  <c r="D80" i="11"/>
  <c r="B80" i="11"/>
  <c r="G76" i="11"/>
  <c r="F76" i="11"/>
  <c r="E76" i="11"/>
  <c r="G75" i="11"/>
  <c r="F75" i="11"/>
  <c r="E75" i="11"/>
  <c r="E74" i="11"/>
  <c r="I74" i="11" s="1"/>
  <c r="D74" i="11"/>
  <c r="E73" i="11"/>
  <c r="I73" i="11" s="1"/>
  <c r="S68" i="11"/>
  <c r="R68" i="11"/>
  <c r="Q68" i="11"/>
  <c r="L68" i="11"/>
  <c r="G71" i="11" s="1"/>
  <c r="K68" i="11"/>
  <c r="G70" i="11" s="1"/>
  <c r="I66" i="11"/>
  <c r="G64" i="11"/>
  <c r="I65" i="11" s="1"/>
  <c r="M65" i="11" s="1"/>
  <c r="F64" i="11"/>
  <c r="I64" i="11" s="1"/>
  <c r="D64" i="11"/>
  <c r="O61" i="11"/>
  <c r="N61" i="11"/>
  <c r="I61" i="11"/>
  <c r="G59" i="11"/>
  <c r="F59" i="11"/>
  <c r="I59" i="11" s="1"/>
  <c r="D59" i="11"/>
  <c r="I58" i="11" s="1"/>
  <c r="O56" i="11"/>
  <c r="N56" i="11"/>
  <c r="I56" i="11"/>
  <c r="G54" i="11"/>
  <c r="I55" i="11" s="1"/>
  <c r="M55" i="11" s="1"/>
  <c r="F54" i="11"/>
  <c r="I54" i="11" s="1"/>
  <c r="D54" i="11"/>
  <c r="I51" i="11"/>
  <c r="G49" i="11"/>
  <c r="I50" i="11" s="1"/>
  <c r="M50" i="11" s="1"/>
  <c r="F49" i="11"/>
  <c r="I49" i="11" s="1"/>
  <c r="D49" i="11"/>
  <c r="O46" i="11"/>
  <c r="N46" i="11"/>
  <c r="I46" i="11"/>
  <c r="G44" i="11"/>
  <c r="I45" i="11" s="1"/>
  <c r="M45" i="11" s="1"/>
  <c r="F44" i="11"/>
  <c r="I44" i="11" s="1"/>
  <c r="D44" i="11"/>
  <c r="I41" i="11"/>
  <c r="N41" i="11" s="1"/>
  <c r="G39" i="11"/>
  <c r="I40" i="11" s="1"/>
  <c r="M40" i="11" s="1"/>
  <c r="F39" i="11"/>
  <c r="I39" i="11" s="1"/>
  <c r="D39" i="11"/>
  <c r="I38" i="11" s="1"/>
  <c r="O36" i="11"/>
  <c r="N36" i="11"/>
  <c r="I36" i="11"/>
  <c r="G34" i="11"/>
  <c r="I35" i="11" s="1"/>
  <c r="M35" i="11" s="1"/>
  <c r="F34" i="11"/>
  <c r="I34" i="11" s="1"/>
  <c r="D34" i="11"/>
  <c r="O31" i="11"/>
  <c r="N31" i="11"/>
  <c r="I31" i="11"/>
  <c r="G29" i="11"/>
  <c r="I30" i="11" s="1"/>
  <c r="M30" i="11" s="1"/>
  <c r="F29" i="11"/>
  <c r="I29" i="11" s="1"/>
  <c r="D29" i="11"/>
  <c r="O26" i="11"/>
  <c r="N26" i="11"/>
  <c r="I26" i="11"/>
  <c r="G24" i="11"/>
  <c r="I25" i="11" s="1"/>
  <c r="M25" i="11" s="1"/>
  <c r="F24" i="11"/>
  <c r="I24" i="11" s="1"/>
  <c r="D24" i="11"/>
  <c r="O21" i="11"/>
  <c r="N21" i="11"/>
  <c r="I21" i="11"/>
  <c r="I19" i="11"/>
  <c r="G19" i="11"/>
  <c r="F19" i="11"/>
  <c r="D19" i="11"/>
  <c r="I18" i="11" s="1"/>
  <c r="O16" i="11"/>
  <c r="N16" i="11"/>
  <c r="I16" i="11"/>
  <c r="I14" i="11"/>
  <c r="G14" i="11"/>
  <c r="I15" i="11" s="1"/>
  <c r="F14" i="11"/>
  <c r="D14" i="11"/>
  <c r="D103" i="10"/>
  <c r="D101" i="10"/>
  <c r="E99" i="10"/>
  <c r="I99" i="10" s="1"/>
  <c r="D99" i="10"/>
  <c r="E98" i="10"/>
  <c r="I98" i="10" s="1"/>
  <c r="D98" i="10"/>
  <c r="D97" i="10"/>
  <c r="D95" i="10"/>
  <c r="B95" i="10"/>
  <c r="D94" i="10"/>
  <c r="B94" i="10"/>
  <c r="D93" i="10"/>
  <c r="B93" i="10"/>
  <c r="D92" i="10"/>
  <c r="B92" i="10"/>
  <c r="D91" i="10"/>
  <c r="B91" i="10"/>
  <c r="D90" i="10"/>
  <c r="B90" i="10"/>
  <c r="D89" i="10"/>
  <c r="B89" i="10"/>
  <c r="D88" i="10"/>
  <c r="B88" i="10"/>
  <c r="D87" i="10"/>
  <c r="B87" i="10"/>
  <c r="D85" i="10"/>
  <c r="D83" i="10"/>
  <c r="B83" i="10"/>
  <c r="D82" i="10"/>
  <c r="B82" i="10"/>
  <c r="D81" i="10"/>
  <c r="B81" i="10"/>
  <c r="D80" i="10"/>
  <c r="B80" i="10"/>
  <c r="D79" i="10"/>
  <c r="B79" i="10"/>
  <c r="D78" i="10"/>
  <c r="B78" i="10"/>
  <c r="D77" i="10"/>
  <c r="B77" i="10"/>
  <c r="D76" i="10"/>
  <c r="B76" i="10"/>
  <c r="D75" i="10"/>
  <c r="B75" i="10"/>
  <c r="G71" i="10"/>
  <c r="F71" i="10"/>
  <c r="E71" i="10"/>
  <c r="G70" i="10"/>
  <c r="F70" i="10"/>
  <c r="E70" i="10"/>
  <c r="E69" i="10"/>
  <c r="I69" i="10" s="1"/>
  <c r="D69" i="10"/>
  <c r="E68" i="10"/>
  <c r="I68" i="10" s="1"/>
  <c r="S63" i="10"/>
  <c r="R63" i="10"/>
  <c r="Q63" i="10"/>
  <c r="L63" i="10"/>
  <c r="G66" i="10" s="1"/>
  <c r="K63" i="10"/>
  <c r="G65" i="10" s="1"/>
  <c r="I61" i="10"/>
  <c r="G59" i="10"/>
  <c r="I60" i="10" s="1"/>
  <c r="M60" i="10" s="1"/>
  <c r="F59" i="10"/>
  <c r="I59" i="10" s="1"/>
  <c r="D59" i="10"/>
  <c r="I58" i="10" s="1"/>
  <c r="O56" i="10"/>
  <c r="N56" i="10"/>
  <c r="I56" i="10"/>
  <c r="G54" i="10"/>
  <c r="I55" i="10" s="1"/>
  <c r="M55" i="10" s="1"/>
  <c r="F54" i="10"/>
  <c r="I54" i="10" s="1"/>
  <c r="D54" i="10"/>
  <c r="O51" i="10"/>
  <c r="N51" i="10"/>
  <c r="I51" i="10"/>
  <c r="G49" i="10"/>
  <c r="I50" i="10" s="1"/>
  <c r="M50" i="10" s="1"/>
  <c r="F49" i="10"/>
  <c r="I49" i="10" s="1"/>
  <c r="D49" i="10"/>
  <c r="I46" i="10"/>
  <c r="G44" i="10"/>
  <c r="I45" i="10" s="1"/>
  <c r="M45" i="10" s="1"/>
  <c r="F44" i="10"/>
  <c r="I44" i="10" s="1"/>
  <c r="D44" i="10"/>
  <c r="O41" i="10"/>
  <c r="N41" i="10"/>
  <c r="I41" i="10"/>
  <c r="G39" i="10"/>
  <c r="I40" i="10" s="1"/>
  <c r="M40" i="10" s="1"/>
  <c r="F39" i="10"/>
  <c r="I39" i="10" s="1"/>
  <c r="D39" i="10"/>
  <c r="O36" i="10"/>
  <c r="N36" i="10"/>
  <c r="I36" i="10"/>
  <c r="G34" i="10"/>
  <c r="I35" i="10" s="1"/>
  <c r="M35" i="10" s="1"/>
  <c r="F34" i="10"/>
  <c r="I34" i="10" s="1"/>
  <c r="D34" i="10"/>
  <c r="I33" i="10" s="1"/>
  <c r="O31" i="10"/>
  <c r="N31" i="10"/>
  <c r="I31" i="10"/>
  <c r="G29" i="10"/>
  <c r="I30" i="10" s="1"/>
  <c r="M30" i="10" s="1"/>
  <c r="F29" i="10"/>
  <c r="I29" i="10" s="1"/>
  <c r="D29" i="10"/>
  <c r="O26" i="10"/>
  <c r="N26" i="10"/>
  <c r="I26" i="10"/>
  <c r="G24" i="10"/>
  <c r="I25" i="10" s="1"/>
  <c r="M25" i="10" s="1"/>
  <c r="F24" i="10"/>
  <c r="I24" i="10" s="1"/>
  <c r="D24" i="10"/>
  <c r="O21" i="10"/>
  <c r="N21" i="10"/>
  <c r="I21" i="10"/>
  <c r="G19" i="10"/>
  <c r="I20" i="10" s="1"/>
  <c r="M20" i="10" s="1"/>
  <c r="F19" i="10"/>
  <c r="I19" i="10" s="1"/>
  <c r="D19" i="10"/>
  <c r="I18" i="10" s="1"/>
  <c r="O16" i="10"/>
  <c r="N16" i="10"/>
  <c r="I16" i="10"/>
  <c r="G14" i="10"/>
  <c r="I15" i="10" s="1"/>
  <c r="F14" i="10"/>
  <c r="I14" i="10" s="1"/>
  <c r="D14" i="10"/>
  <c r="D138" i="9"/>
  <c r="D136" i="9"/>
  <c r="E134" i="9"/>
  <c r="I134" i="9" s="1"/>
  <c r="D134" i="9"/>
  <c r="E133" i="9"/>
  <c r="I133" i="9" s="1"/>
  <c r="D133" i="9"/>
  <c r="D132" i="9"/>
  <c r="D130" i="9"/>
  <c r="B130" i="9"/>
  <c r="D129" i="9"/>
  <c r="B129" i="9"/>
  <c r="D128" i="9"/>
  <c r="B128" i="9"/>
  <c r="D127" i="9"/>
  <c r="B127" i="9"/>
  <c r="D126" i="9"/>
  <c r="B126" i="9"/>
  <c r="D125" i="9"/>
  <c r="B125" i="9"/>
  <c r="D124" i="9"/>
  <c r="B124" i="9"/>
  <c r="D123" i="9"/>
  <c r="B123" i="9"/>
  <c r="D122" i="9"/>
  <c r="B122" i="9"/>
  <c r="D120" i="9"/>
  <c r="D118" i="9"/>
  <c r="B118" i="9"/>
  <c r="D117" i="9"/>
  <c r="B117" i="9"/>
  <c r="D116" i="9"/>
  <c r="B116" i="9"/>
  <c r="D115" i="9"/>
  <c r="B115" i="9"/>
  <c r="D114" i="9"/>
  <c r="B114" i="9"/>
  <c r="D113" i="9"/>
  <c r="B113" i="9"/>
  <c r="D112" i="9"/>
  <c r="B112" i="9"/>
  <c r="D111" i="9"/>
  <c r="B111" i="9"/>
  <c r="D110" i="9"/>
  <c r="B110" i="9"/>
  <c r="G106" i="9"/>
  <c r="F106" i="9"/>
  <c r="E106" i="9"/>
  <c r="G105" i="9"/>
  <c r="F105" i="9"/>
  <c r="E105" i="9"/>
  <c r="E104" i="9"/>
  <c r="I104" i="9" s="1"/>
  <c r="D104" i="9"/>
  <c r="E103" i="9"/>
  <c r="I103" i="9" s="1"/>
  <c r="S98" i="9"/>
  <c r="R98" i="9"/>
  <c r="Q98" i="9"/>
  <c r="L98" i="9"/>
  <c r="G101" i="9" s="1"/>
  <c r="K98" i="9"/>
  <c r="G100" i="9" s="1"/>
  <c r="I96" i="9"/>
  <c r="N96" i="9" s="1"/>
  <c r="G94" i="9"/>
  <c r="I95" i="9" s="1"/>
  <c r="M95" i="9" s="1"/>
  <c r="F94" i="9"/>
  <c r="I94" i="9" s="1"/>
  <c r="D94" i="9"/>
  <c r="I93" i="9" s="1"/>
  <c r="O91" i="9"/>
  <c r="N91" i="9"/>
  <c r="I91" i="9"/>
  <c r="G89" i="9"/>
  <c r="I90" i="9" s="1"/>
  <c r="M90" i="9" s="1"/>
  <c r="F89" i="9"/>
  <c r="I89" i="9" s="1"/>
  <c r="D89" i="9"/>
  <c r="O86" i="9"/>
  <c r="N86" i="9"/>
  <c r="I86" i="9"/>
  <c r="G84" i="9"/>
  <c r="I85" i="9" s="1"/>
  <c r="M85" i="9" s="1"/>
  <c r="F84" i="9"/>
  <c r="I84" i="9" s="1"/>
  <c r="D84" i="9"/>
  <c r="O81" i="9"/>
  <c r="N81" i="9"/>
  <c r="I81" i="9"/>
  <c r="G79" i="9"/>
  <c r="I80" i="9" s="1"/>
  <c r="M80" i="9" s="1"/>
  <c r="F79" i="9"/>
  <c r="I79" i="9" s="1"/>
  <c r="D79" i="9"/>
  <c r="O76" i="9"/>
  <c r="N76" i="9"/>
  <c r="I76" i="9"/>
  <c r="G74" i="9"/>
  <c r="I75" i="9" s="1"/>
  <c r="M75" i="9" s="1"/>
  <c r="F74" i="9"/>
  <c r="I74" i="9" s="1"/>
  <c r="D74" i="9"/>
  <c r="O71" i="9"/>
  <c r="N71" i="9"/>
  <c r="I71" i="9"/>
  <c r="G69" i="9"/>
  <c r="I70" i="9" s="1"/>
  <c r="M70" i="9" s="1"/>
  <c r="F69" i="9"/>
  <c r="I69" i="9" s="1"/>
  <c r="D69" i="9"/>
  <c r="I68" i="9" s="1"/>
  <c r="O66" i="9"/>
  <c r="N66" i="9"/>
  <c r="I66" i="9"/>
  <c r="G64" i="9"/>
  <c r="I65" i="9" s="1"/>
  <c r="M65" i="9" s="1"/>
  <c r="F64" i="9"/>
  <c r="I64" i="9" s="1"/>
  <c r="D64" i="9"/>
  <c r="O60" i="9"/>
  <c r="N60" i="9"/>
  <c r="I60" i="9"/>
  <c r="G58" i="9"/>
  <c r="I59" i="9" s="1"/>
  <c r="M59" i="9" s="1"/>
  <c r="F58" i="9"/>
  <c r="I58" i="9" s="1"/>
  <c r="D58" i="9"/>
  <c r="O55" i="9"/>
  <c r="N55" i="9"/>
  <c r="I55" i="9"/>
  <c r="G53" i="9"/>
  <c r="I54" i="9" s="1"/>
  <c r="M54" i="9" s="1"/>
  <c r="F53" i="9"/>
  <c r="I53" i="9" s="1"/>
  <c r="D53" i="9"/>
  <c r="I52" i="9" s="1"/>
  <c r="O50" i="9"/>
  <c r="N50" i="9"/>
  <c r="I50" i="9"/>
  <c r="G48" i="9"/>
  <c r="I49" i="9" s="1"/>
  <c r="M49" i="9" s="1"/>
  <c r="F48" i="9"/>
  <c r="I48" i="9" s="1"/>
  <c r="D48" i="9"/>
  <c r="O45" i="9"/>
  <c r="N45" i="9"/>
  <c r="I45" i="9"/>
  <c r="G43" i="9"/>
  <c r="I44" i="9" s="1"/>
  <c r="M44" i="9" s="1"/>
  <c r="F43" i="9"/>
  <c r="I43" i="9" s="1"/>
  <c r="D43" i="9"/>
  <c r="O40" i="9"/>
  <c r="N40" i="9"/>
  <c r="I40" i="9"/>
  <c r="G38" i="9"/>
  <c r="I39" i="9" s="1"/>
  <c r="M39" i="9" s="1"/>
  <c r="F38" i="9"/>
  <c r="I38" i="9" s="1"/>
  <c r="D38" i="9"/>
  <c r="O34" i="9"/>
  <c r="N34" i="9"/>
  <c r="I34" i="9"/>
  <c r="G32" i="9"/>
  <c r="I33" i="9" s="1"/>
  <c r="M33" i="9" s="1"/>
  <c r="F32" i="9"/>
  <c r="I32" i="9" s="1"/>
  <c r="D32" i="9"/>
  <c r="O28" i="9"/>
  <c r="N28" i="9"/>
  <c r="I28" i="9"/>
  <c r="G26" i="9"/>
  <c r="I27" i="9" s="1"/>
  <c r="M27" i="9" s="1"/>
  <c r="F26" i="9"/>
  <c r="I26" i="9" s="1"/>
  <c r="D26" i="9"/>
  <c r="I25" i="9" s="1"/>
  <c r="O22" i="9"/>
  <c r="N22" i="9"/>
  <c r="I22" i="9"/>
  <c r="G20" i="9"/>
  <c r="I21" i="9" s="1"/>
  <c r="M21" i="9" s="1"/>
  <c r="F20" i="9"/>
  <c r="I20" i="9" s="1"/>
  <c r="D20" i="9"/>
  <c r="O16" i="9"/>
  <c r="N16" i="9"/>
  <c r="I16" i="9"/>
  <c r="G14" i="9"/>
  <c r="I15" i="9" s="1"/>
  <c r="F14" i="9"/>
  <c r="I14" i="9" s="1"/>
  <c r="D14" i="9"/>
  <c r="W22" i="26" l="1"/>
  <c r="W23" i="26" s="1"/>
  <c r="W88" i="25"/>
  <c r="W89" i="25" s="1"/>
  <c r="W90" i="25" s="1"/>
  <c r="W32" i="24"/>
  <c r="W33" i="24" s="1"/>
  <c r="W59" i="23"/>
  <c r="W26" i="22"/>
  <c r="W41" i="21"/>
  <c r="W42" i="21"/>
  <c r="W91" i="20"/>
  <c r="W92" i="20" s="1"/>
  <c r="W124" i="19"/>
  <c r="W125" i="19"/>
  <c r="W126" i="19" s="1"/>
  <c r="W33" i="18"/>
  <c r="W34" i="18"/>
  <c r="W35" i="18" s="1"/>
  <c r="W36" i="18" s="1"/>
  <c r="W45" i="17"/>
  <c r="P31" i="14"/>
  <c r="P26" i="14"/>
  <c r="P21" i="14"/>
  <c r="H32" i="14"/>
  <c r="H27" i="14"/>
  <c r="O38" i="14"/>
  <c r="F38" i="14"/>
  <c r="H38" i="14"/>
  <c r="P16" i="14"/>
  <c r="N38" i="14"/>
  <c r="I33" i="14"/>
  <c r="I37" i="14" s="1"/>
  <c r="H37" i="14"/>
  <c r="I13" i="14"/>
  <c r="H17" i="14"/>
  <c r="H22" i="14"/>
  <c r="I18" i="14"/>
  <c r="I22" i="14" s="1"/>
  <c r="I30" i="14"/>
  <c r="M30" i="14" s="1"/>
  <c r="M38" i="14" s="1"/>
  <c r="I23" i="14"/>
  <c r="I27" i="14" s="1"/>
  <c r="P81" i="13"/>
  <c r="P101" i="13"/>
  <c r="H32" i="13"/>
  <c r="P71" i="13"/>
  <c r="P61" i="13"/>
  <c r="P76" i="13"/>
  <c r="P96" i="13"/>
  <c r="P56" i="13"/>
  <c r="H72" i="13"/>
  <c r="P51" i="13"/>
  <c r="P41" i="13"/>
  <c r="I117" i="13"/>
  <c r="H97" i="13"/>
  <c r="I93" i="13"/>
  <c r="I97" i="13" s="1"/>
  <c r="P21" i="13"/>
  <c r="P121" i="13"/>
  <c r="P36" i="13"/>
  <c r="P66" i="13"/>
  <c r="P86" i="13"/>
  <c r="O123" i="13"/>
  <c r="P106" i="13"/>
  <c r="P46" i="13"/>
  <c r="P91" i="13"/>
  <c r="P26" i="13"/>
  <c r="M15" i="13"/>
  <c r="M123" i="13" s="1"/>
  <c r="G123" i="13"/>
  <c r="I103" i="13"/>
  <c r="I107" i="13" s="1"/>
  <c r="H107" i="13"/>
  <c r="H123" i="13"/>
  <c r="I88" i="13"/>
  <c r="I92" i="13" s="1"/>
  <c r="H92" i="13"/>
  <c r="I98" i="13"/>
  <c r="I102" i="13" s="1"/>
  <c r="H102" i="13"/>
  <c r="H82" i="13"/>
  <c r="I79" i="13"/>
  <c r="I82" i="13" s="1"/>
  <c r="N123" i="13"/>
  <c r="H27" i="13"/>
  <c r="I23" i="13"/>
  <c r="I27" i="13" s="1"/>
  <c r="I37" i="13"/>
  <c r="H17" i="13"/>
  <c r="I17" i="13"/>
  <c r="I18" i="13"/>
  <c r="I22" i="13" s="1"/>
  <c r="H22" i="13"/>
  <c r="I63" i="13"/>
  <c r="I67" i="13" s="1"/>
  <c r="H67" i="13"/>
  <c r="I77" i="13"/>
  <c r="I119" i="13"/>
  <c r="I122" i="13" s="1"/>
  <c r="H42" i="13"/>
  <c r="I39" i="13"/>
  <c r="I42" i="13" s="1"/>
  <c r="H47" i="13"/>
  <c r="I43" i="13"/>
  <c r="I47" i="13" s="1"/>
  <c r="H57" i="13"/>
  <c r="H87" i="13"/>
  <c r="I83" i="13"/>
  <c r="I87" i="13" s="1"/>
  <c r="I48" i="13"/>
  <c r="I52" i="13" s="1"/>
  <c r="H52" i="13"/>
  <c r="I57" i="13"/>
  <c r="I58" i="13"/>
  <c r="I62" i="13" s="1"/>
  <c r="H62" i="13"/>
  <c r="H112" i="13"/>
  <c r="I108" i="13"/>
  <c r="I112" i="13" s="1"/>
  <c r="P16" i="13"/>
  <c r="H117" i="13"/>
  <c r="H77" i="13"/>
  <c r="I28" i="13"/>
  <c r="I32" i="13" s="1"/>
  <c r="I68" i="13"/>
  <c r="I72" i="13" s="1"/>
  <c r="H37" i="13"/>
  <c r="P26" i="12"/>
  <c r="N28" i="12"/>
  <c r="P21" i="12"/>
  <c r="O28" i="12"/>
  <c r="H28" i="12"/>
  <c r="F28" i="12"/>
  <c r="P16" i="12"/>
  <c r="G28" i="12"/>
  <c r="M15" i="12"/>
  <c r="M28" i="12" s="1"/>
  <c r="I18" i="12"/>
  <c r="I22" i="12" s="1"/>
  <c r="H22" i="12"/>
  <c r="I23" i="12"/>
  <c r="I27" i="12" s="1"/>
  <c r="H27" i="12"/>
  <c r="I13" i="12"/>
  <c r="P16" i="11"/>
  <c r="P26" i="11"/>
  <c r="P61" i="11"/>
  <c r="O66" i="11"/>
  <c r="N66" i="11"/>
  <c r="P21" i="11"/>
  <c r="P46" i="11"/>
  <c r="P56" i="11"/>
  <c r="H62" i="11"/>
  <c r="I42" i="11"/>
  <c r="P36" i="11"/>
  <c r="H22" i="11"/>
  <c r="P31" i="11"/>
  <c r="M15" i="11"/>
  <c r="I63" i="11"/>
  <c r="I67" i="11" s="1"/>
  <c r="H67" i="11"/>
  <c r="F68" i="11"/>
  <c r="H27" i="11"/>
  <c r="I23" i="11"/>
  <c r="I27" i="11" s="1"/>
  <c r="O51" i="11"/>
  <c r="N51" i="11"/>
  <c r="I28" i="11"/>
  <c r="I32" i="11" s="1"/>
  <c r="H32" i="11"/>
  <c r="H57" i="11"/>
  <c r="H68" i="11"/>
  <c r="I43" i="11"/>
  <c r="I47" i="11" s="1"/>
  <c r="H47" i="11"/>
  <c r="H52" i="11"/>
  <c r="I48" i="11"/>
  <c r="I52" i="11" s="1"/>
  <c r="I33" i="11"/>
  <c r="I37" i="11" s="1"/>
  <c r="H37" i="11"/>
  <c r="H17" i="11"/>
  <c r="N68" i="11"/>
  <c r="H42" i="11"/>
  <c r="I53" i="11"/>
  <c r="I57" i="11" s="1"/>
  <c r="I60" i="11"/>
  <c r="M60" i="11" s="1"/>
  <c r="O41" i="11"/>
  <c r="I13" i="11"/>
  <c r="I20" i="11"/>
  <c r="M20" i="11" s="1"/>
  <c r="P21" i="10"/>
  <c r="P56" i="10"/>
  <c r="P36" i="10"/>
  <c r="P26" i="10"/>
  <c r="O61" i="10"/>
  <c r="N61" i="10"/>
  <c r="P61" i="10" s="1"/>
  <c r="P16" i="10"/>
  <c r="P31" i="10"/>
  <c r="P51" i="10"/>
  <c r="P41" i="10"/>
  <c r="H63" i="10"/>
  <c r="F63" i="10"/>
  <c r="F75" i="10" s="1"/>
  <c r="M15" i="10"/>
  <c r="M63" i="10" s="1"/>
  <c r="G63" i="10"/>
  <c r="I37" i="10"/>
  <c r="H47" i="10"/>
  <c r="I43" i="10"/>
  <c r="I47" i="10" s="1"/>
  <c r="I62" i="10"/>
  <c r="I38" i="10"/>
  <c r="I42" i="10" s="1"/>
  <c r="H42" i="10"/>
  <c r="I13" i="10"/>
  <c r="H17" i="10"/>
  <c r="I22" i="10"/>
  <c r="I23" i="10"/>
  <c r="I27" i="10" s="1"/>
  <c r="H27" i="10"/>
  <c r="H52" i="10"/>
  <c r="I28" i="10"/>
  <c r="I32" i="10" s="1"/>
  <c r="H32" i="10"/>
  <c r="H37" i="10"/>
  <c r="H57" i="10"/>
  <c r="I53" i="10"/>
  <c r="I57" i="10" s="1"/>
  <c r="H22" i="10"/>
  <c r="I48" i="10"/>
  <c r="I52" i="10" s="1"/>
  <c r="H62" i="10"/>
  <c r="N46" i="10"/>
  <c r="O46" i="10"/>
  <c r="O63" i="10" s="1"/>
  <c r="P55" i="9"/>
  <c r="P60" i="9"/>
  <c r="P71" i="9"/>
  <c r="P50" i="9"/>
  <c r="O96" i="9"/>
  <c r="P96" i="9" s="1"/>
  <c r="P45" i="9"/>
  <c r="P81" i="9"/>
  <c r="P76" i="9"/>
  <c r="I29" i="9"/>
  <c r="H46" i="9"/>
  <c r="F98" i="9"/>
  <c r="F110" i="9" s="1"/>
  <c r="I110" i="9" s="1"/>
  <c r="P22" i="9"/>
  <c r="P66" i="9"/>
  <c r="N98" i="9"/>
  <c r="O98" i="9"/>
  <c r="P86" i="9"/>
  <c r="P91" i="9"/>
  <c r="P28" i="9"/>
  <c r="P34" i="9"/>
  <c r="P40" i="9"/>
  <c r="I73" i="9"/>
  <c r="I77" i="9" s="1"/>
  <c r="H77" i="9"/>
  <c r="I88" i="9"/>
  <c r="I92" i="9" s="1"/>
  <c r="H92" i="9"/>
  <c r="G98" i="9"/>
  <c r="M15" i="9"/>
  <c r="M98" i="9" s="1"/>
  <c r="I97" i="9"/>
  <c r="H41" i="9"/>
  <c r="I37" i="9"/>
  <c r="I41" i="9" s="1"/>
  <c r="H98" i="9"/>
  <c r="I47" i="9"/>
  <c r="I51" i="9" s="1"/>
  <c r="H51" i="9"/>
  <c r="I31" i="9"/>
  <c r="I35" i="9" s="1"/>
  <c r="H35" i="9"/>
  <c r="I56" i="9"/>
  <c r="H17" i="9"/>
  <c r="I13" i="9"/>
  <c r="H61" i="9"/>
  <c r="I57" i="9"/>
  <c r="I61" i="9" s="1"/>
  <c r="I19" i="9"/>
  <c r="I23" i="9" s="1"/>
  <c r="H23" i="9"/>
  <c r="H29" i="9"/>
  <c r="I63" i="9"/>
  <c r="I67" i="9" s="1"/>
  <c r="H67" i="9"/>
  <c r="H72" i="9"/>
  <c r="I72" i="9"/>
  <c r="I78" i="9"/>
  <c r="I82" i="9" s="1"/>
  <c r="H82" i="9"/>
  <c r="H87" i="9"/>
  <c r="P16" i="9"/>
  <c r="I42" i="9"/>
  <c r="I46" i="9" s="1"/>
  <c r="H56" i="9"/>
  <c r="I83" i="9"/>
  <c r="I87" i="9" s="1"/>
  <c r="H97" i="9"/>
  <c r="W24" i="26" l="1"/>
  <c r="X92" i="25"/>
  <c r="W91" i="25"/>
  <c r="W92" i="25" s="1"/>
  <c r="W34" i="24"/>
  <c r="W60" i="23"/>
  <c r="W61" i="23" s="1"/>
  <c r="W27" i="22"/>
  <c r="W28" i="22" s="1"/>
  <c r="X30" i="22" s="1"/>
  <c r="W43" i="21"/>
  <c r="W44" i="21" s="1"/>
  <c r="W93" i="20"/>
  <c r="W94" i="20" s="1"/>
  <c r="X96" i="20" s="1"/>
  <c r="W127" i="19"/>
  <c r="X38" i="18"/>
  <c r="W37" i="18"/>
  <c r="W38" i="18" s="1"/>
  <c r="W46" i="17"/>
  <c r="W47" i="17" s="1"/>
  <c r="W48" i="17" s="1"/>
  <c r="P38" i="14"/>
  <c r="H59" i="14" s="1"/>
  <c r="H46" i="14" s="1"/>
  <c r="G38" i="14"/>
  <c r="G48" i="14" s="1"/>
  <c r="G47" i="14" s="1"/>
  <c r="F50" i="14"/>
  <c r="F48" i="14"/>
  <c r="F47" i="14" s="1"/>
  <c r="I17" i="14"/>
  <c r="E38" i="14"/>
  <c r="I32" i="14"/>
  <c r="F123" i="13"/>
  <c r="F133" i="13" s="1"/>
  <c r="F132" i="13" s="1"/>
  <c r="P123" i="13"/>
  <c r="H144" i="13" s="1"/>
  <c r="E123" i="13"/>
  <c r="I123" i="13"/>
  <c r="G133" i="13"/>
  <c r="G132" i="13" s="1"/>
  <c r="G144" i="13"/>
  <c r="G127" i="13"/>
  <c r="P28" i="12"/>
  <c r="H49" i="12" s="1"/>
  <c r="F38" i="12"/>
  <c r="F37" i="12" s="1"/>
  <c r="F40" i="12"/>
  <c r="I40" i="12" s="1"/>
  <c r="H35" i="12"/>
  <c r="H38" i="12" s="1"/>
  <c r="H37" i="12" s="1"/>
  <c r="H36" i="12"/>
  <c r="G38" i="12"/>
  <c r="G37" i="12" s="1"/>
  <c r="G49" i="12"/>
  <c r="G32" i="12"/>
  <c r="I17" i="12"/>
  <c r="I28" i="12" s="1"/>
  <c r="E28" i="12"/>
  <c r="O68" i="11"/>
  <c r="P41" i="11"/>
  <c r="P66" i="11"/>
  <c r="P51" i="11"/>
  <c r="P68" i="11" s="1"/>
  <c r="I62" i="11"/>
  <c r="F78" i="11"/>
  <c r="F77" i="11" s="1"/>
  <c r="F80" i="11"/>
  <c r="I80" i="11" s="1"/>
  <c r="I22" i="11"/>
  <c r="I17" i="11"/>
  <c r="I68" i="11" s="1"/>
  <c r="E68" i="11"/>
  <c r="G68" i="11"/>
  <c r="M68" i="11"/>
  <c r="N63" i="10"/>
  <c r="F73" i="10"/>
  <c r="F72" i="10" s="1"/>
  <c r="I75" i="10"/>
  <c r="F81" i="10"/>
  <c r="I81" i="10" s="1"/>
  <c r="F79" i="10"/>
  <c r="I79" i="10" s="1"/>
  <c r="F77" i="10"/>
  <c r="I77" i="10" s="1"/>
  <c r="F76" i="10"/>
  <c r="I76" i="10" s="1"/>
  <c r="P46" i="10"/>
  <c r="P63" i="10" s="1"/>
  <c r="F78" i="10"/>
  <c r="I78" i="10" s="1"/>
  <c r="E63" i="10"/>
  <c r="I17" i="10"/>
  <c r="I63" i="10" s="1"/>
  <c r="F80" i="10"/>
  <c r="I80" i="10" s="1"/>
  <c r="F82" i="10"/>
  <c r="I82" i="10" s="1"/>
  <c r="G73" i="10"/>
  <c r="G72" i="10" s="1"/>
  <c r="G67" i="10"/>
  <c r="G84" i="10"/>
  <c r="F108" i="9"/>
  <c r="F107" i="9" s="1"/>
  <c r="F113" i="9"/>
  <c r="I113" i="9" s="1"/>
  <c r="P98" i="9"/>
  <c r="H119" i="9" s="1"/>
  <c r="H105" i="9" s="1"/>
  <c r="H108" i="9" s="1"/>
  <c r="H107" i="9" s="1"/>
  <c r="F111" i="9"/>
  <c r="I111" i="9" s="1"/>
  <c r="F114" i="9"/>
  <c r="I114" i="9" s="1"/>
  <c r="F116" i="9"/>
  <c r="I116" i="9" s="1"/>
  <c r="G108" i="9"/>
  <c r="G107" i="9" s="1"/>
  <c r="G102" i="9"/>
  <c r="G119" i="9"/>
  <c r="E98" i="9"/>
  <c r="I17" i="9"/>
  <c r="I98" i="9" s="1"/>
  <c r="F115" i="9"/>
  <c r="I115" i="9" s="1"/>
  <c r="F117" i="9"/>
  <c r="I117" i="9" s="1"/>
  <c r="F112" i="9"/>
  <c r="I112" i="9" s="1"/>
  <c r="X26" i="26" l="1"/>
  <c r="W25" i="26"/>
  <c r="W26" i="26" s="1"/>
  <c r="W93" i="25"/>
  <c r="W94" i="25" s="1"/>
  <c r="X93" i="25"/>
  <c r="X94" i="25" s="1"/>
  <c r="X36" i="24"/>
  <c r="W35" i="24"/>
  <c r="W36" i="24" s="1"/>
  <c r="X63" i="23"/>
  <c r="W62" i="23"/>
  <c r="W63" i="23" s="1"/>
  <c r="W29" i="22"/>
  <c r="W30" i="22" s="1"/>
  <c r="D23" i="5" s="1"/>
  <c r="E23" i="5" s="1"/>
  <c r="W31" i="22"/>
  <c r="X31" i="22"/>
  <c r="X32" i="22" s="1"/>
  <c r="X46" i="21"/>
  <c r="W45" i="21"/>
  <c r="W46" i="21" s="1"/>
  <c r="W95" i="20"/>
  <c r="W96" i="20" s="1"/>
  <c r="W97" i="20" s="1"/>
  <c r="W98" i="20" s="1"/>
  <c r="X97" i="20"/>
  <c r="X98" i="20" s="1"/>
  <c r="X129" i="19"/>
  <c r="W128" i="19"/>
  <c r="W129" i="19" s="1"/>
  <c r="W39" i="18"/>
  <c r="W40" i="18" s="1"/>
  <c r="X39" i="18"/>
  <c r="X40" i="18" s="1"/>
  <c r="W49" i="17"/>
  <c r="W50" i="17" s="1"/>
  <c r="X50" i="17"/>
  <c r="G59" i="14"/>
  <c r="G42" i="14"/>
  <c r="I50" i="14"/>
  <c r="F56" i="14"/>
  <c r="I56" i="14" s="1"/>
  <c r="F57" i="14"/>
  <c r="I57" i="14" s="1"/>
  <c r="F55" i="14"/>
  <c r="I55" i="14" s="1"/>
  <c r="H45" i="14"/>
  <c r="H48" i="14" s="1"/>
  <c r="H47" i="14" s="1"/>
  <c r="F51" i="14"/>
  <c r="I51" i="14" s="1"/>
  <c r="F54" i="14"/>
  <c r="I54" i="14" s="1"/>
  <c r="F53" i="14"/>
  <c r="I53" i="14" s="1"/>
  <c r="F52" i="14"/>
  <c r="I52" i="14" s="1"/>
  <c r="I38" i="14"/>
  <c r="E48" i="14"/>
  <c r="E58" i="14"/>
  <c r="I58" i="14" s="1"/>
  <c r="F135" i="13"/>
  <c r="I135" i="13" s="1"/>
  <c r="H130" i="13"/>
  <c r="H133" i="13" s="1"/>
  <c r="H132" i="13" s="1"/>
  <c r="H131" i="13"/>
  <c r="E133" i="13"/>
  <c r="E143" i="13"/>
  <c r="I143" i="13" s="1"/>
  <c r="F42" i="12"/>
  <c r="I42" i="12" s="1"/>
  <c r="F47" i="12"/>
  <c r="I47" i="12" s="1"/>
  <c r="F46" i="12"/>
  <c r="I46" i="12" s="1"/>
  <c r="F43" i="12"/>
  <c r="I43" i="12" s="1"/>
  <c r="F45" i="12"/>
  <c r="I45" i="12" s="1"/>
  <c r="F44" i="12"/>
  <c r="I44" i="12" s="1"/>
  <c r="F41" i="12"/>
  <c r="I41" i="12" s="1"/>
  <c r="E38" i="12"/>
  <c r="E48" i="12"/>
  <c r="I48" i="12" s="1"/>
  <c r="H89" i="11"/>
  <c r="H76" i="11" s="1"/>
  <c r="F84" i="11"/>
  <c r="I84" i="11" s="1"/>
  <c r="F82" i="11"/>
  <c r="I82" i="11" s="1"/>
  <c r="F86" i="11"/>
  <c r="I86" i="11" s="1"/>
  <c r="F81" i="11"/>
  <c r="I81" i="11" s="1"/>
  <c r="G78" i="11"/>
  <c r="G77" i="11" s="1"/>
  <c r="G89" i="11"/>
  <c r="G72" i="11"/>
  <c r="F83" i="11"/>
  <c r="I83" i="11" s="1"/>
  <c r="F87" i="11"/>
  <c r="I87" i="11" s="1"/>
  <c r="E78" i="11"/>
  <c r="E88" i="11"/>
  <c r="I88" i="11" s="1"/>
  <c r="F85" i="11"/>
  <c r="I85" i="11" s="1"/>
  <c r="H84" i="10"/>
  <c r="E73" i="10"/>
  <c r="E83" i="10"/>
  <c r="I83" i="10" s="1"/>
  <c r="F84" i="10"/>
  <c r="I87" i="10" s="1"/>
  <c r="H70" i="10"/>
  <c r="H73" i="10" s="1"/>
  <c r="H72" i="10" s="1"/>
  <c r="H71" i="10"/>
  <c r="H106" i="9"/>
  <c r="F119" i="9"/>
  <c r="I122" i="9" s="1"/>
  <c r="E108" i="9"/>
  <c r="E118" i="9"/>
  <c r="I118" i="9" s="1"/>
  <c r="W27" i="26" l="1"/>
  <c r="W28" i="26" s="1"/>
  <c r="X27" i="26"/>
  <c r="X28" i="26" s="1"/>
  <c r="W37" i="24"/>
  <c r="W38" i="24" s="1"/>
  <c r="X37" i="24"/>
  <c r="X38" i="24" s="1"/>
  <c r="W64" i="23"/>
  <c r="W65" i="23" s="1"/>
  <c r="X64" i="23"/>
  <c r="X65" i="23" s="1"/>
  <c r="W32" i="22"/>
  <c r="W47" i="21"/>
  <c r="W48" i="21" s="1"/>
  <c r="X47" i="21"/>
  <c r="X48" i="21" s="1"/>
  <c r="W130" i="19"/>
  <c r="W131" i="19" s="1"/>
  <c r="X130" i="19"/>
  <c r="X131" i="19" s="1"/>
  <c r="W51" i="17"/>
  <c r="W52" i="17" s="1"/>
  <c r="X51" i="17"/>
  <c r="X52" i="17" s="1"/>
  <c r="F59" i="14"/>
  <c r="I62" i="14" s="1"/>
  <c r="E47" i="14"/>
  <c r="I48" i="14"/>
  <c r="E59" i="14"/>
  <c r="F142" i="13"/>
  <c r="I142" i="13" s="1"/>
  <c r="F138" i="13"/>
  <c r="I138" i="13" s="1"/>
  <c r="F136" i="13"/>
  <c r="I136" i="13" s="1"/>
  <c r="F141" i="13"/>
  <c r="I141" i="13" s="1"/>
  <c r="F139" i="13"/>
  <c r="I139" i="13" s="1"/>
  <c r="F137" i="13"/>
  <c r="I137" i="13" s="1"/>
  <c r="F140" i="13"/>
  <c r="I140" i="13" s="1"/>
  <c r="I133" i="13"/>
  <c r="E132" i="13"/>
  <c r="E144" i="13"/>
  <c r="F49" i="12"/>
  <c r="I52" i="12" s="1"/>
  <c r="E49" i="12"/>
  <c r="I38" i="12"/>
  <c r="E37" i="12"/>
  <c r="H75" i="11"/>
  <c r="H78" i="11" s="1"/>
  <c r="H77" i="11" s="1"/>
  <c r="E89" i="11"/>
  <c r="F89" i="11"/>
  <c r="I92" i="11" s="1"/>
  <c r="E77" i="11"/>
  <c r="E84" i="10"/>
  <c r="I84" i="10" s="1"/>
  <c r="I88" i="10" s="1"/>
  <c r="I73" i="10"/>
  <c r="E72" i="10"/>
  <c r="I108" i="9"/>
  <c r="E107" i="9"/>
  <c r="E119" i="9"/>
  <c r="I119" i="9" s="1"/>
  <c r="I59" i="14" l="1"/>
  <c r="I63" i="14" s="1"/>
  <c r="F144" i="13"/>
  <c r="I147" i="13" s="1"/>
  <c r="I49" i="12"/>
  <c r="I50" i="12" s="1"/>
  <c r="I78" i="11"/>
  <c r="I89" i="11"/>
  <c r="I93" i="10"/>
  <c r="I90" i="10"/>
  <c r="I94" i="10"/>
  <c r="I95" i="10"/>
  <c r="I92" i="10"/>
  <c r="I91" i="10"/>
  <c r="I89" i="10"/>
  <c r="I85" i="10"/>
  <c r="I97" i="10" s="1"/>
  <c r="I100" i="10" s="1"/>
  <c r="I101" i="10" s="1"/>
  <c r="I102" i="10" s="1"/>
  <c r="I123" i="9"/>
  <c r="I120" i="9"/>
  <c r="I60" i="14" l="1"/>
  <c r="I72" i="14" s="1"/>
  <c r="I75" i="14" s="1"/>
  <c r="I76" i="14" s="1"/>
  <c r="I77" i="14" s="1"/>
  <c r="I70" i="14"/>
  <c r="I69" i="14"/>
  <c r="I68" i="14"/>
  <c r="I67" i="14"/>
  <c r="I64" i="14"/>
  <c r="I66" i="14"/>
  <c r="I65" i="14"/>
  <c r="I144" i="13"/>
  <c r="I62" i="12"/>
  <c r="I65" i="12" s="1"/>
  <c r="I66" i="12" s="1"/>
  <c r="I67" i="12" s="1"/>
  <c r="I68" i="12" s="1"/>
  <c r="I69" i="12" s="1"/>
  <c r="I53" i="12"/>
  <c r="I57" i="12" s="1"/>
  <c r="I90" i="11"/>
  <c r="I102" i="11" s="1"/>
  <c r="I93" i="11"/>
  <c r="I96" i="10"/>
  <c r="I103" i="10"/>
  <c r="I104" i="10" s="1"/>
  <c r="I127" i="9"/>
  <c r="I124" i="9"/>
  <c r="I129" i="9"/>
  <c r="I128" i="9"/>
  <c r="I130" i="9"/>
  <c r="I126" i="9"/>
  <c r="I125" i="9"/>
  <c r="I132" i="9"/>
  <c r="I135" i="9" s="1"/>
  <c r="O114" i="8"/>
  <c r="N114" i="8"/>
  <c r="I114" i="8"/>
  <c r="G112" i="8"/>
  <c r="I113" i="8" s="1"/>
  <c r="M113" i="8" s="1"/>
  <c r="F112" i="8"/>
  <c r="I112" i="8" s="1"/>
  <c r="D112" i="8"/>
  <c r="P109" i="8"/>
  <c r="O109" i="8"/>
  <c r="I109" i="8"/>
  <c r="N109" i="8" s="1"/>
  <c r="G107" i="8"/>
  <c r="I108" i="8" s="1"/>
  <c r="M108" i="8" s="1"/>
  <c r="F107" i="8"/>
  <c r="D107" i="8"/>
  <c r="I106" i="8" s="1"/>
  <c r="P104" i="8"/>
  <c r="O104" i="8"/>
  <c r="I104" i="8"/>
  <c r="N104" i="8" s="1"/>
  <c r="G102" i="8"/>
  <c r="I103" i="8" s="1"/>
  <c r="M103" i="8" s="1"/>
  <c r="F102" i="8"/>
  <c r="I102" i="8" s="1"/>
  <c r="D102" i="8"/>
  <c r="O98" i="8"/>
  <c r="N98" i="8"/>
  <c r="I98" i="8"/>
  <c r="G96" i="8"/>
  <c r="I97" i="8" s="1"/>
  <c r="M97" i="8" s="1"/>
  <c r="F96" i="8"/>
  <c r="I96" i="8" s="1"/>
  <c r="D96" i="8"/>
  <c r="O93" i="8"/>
  <c r="N93" i="8"/>
  <c r="I93" i="8"/>
  <c r="G91" i="8"/>
  <c r="I92" i="8" s="1"/>
  <c r="M92" i="8" s="1"/>
  <c r="F91" i="8"/>
  <c r="I91" i="8" s="1"/>
  <c r="D91" i="8"/>
  <c r="O88" i="8"/>
  <c r="N88" i="8"/>
  <c r="I88" i="8"/>
  <c r="G86" i="8"/>
  <c r="I87" i="8" s="1"/>
  <c r="M87" i="8" s="1"/>
  <c r="F86" i="8"/>
  <c r="D86" i="8"/>
  <c r="I85" i="8" s="1"/>
  <c r="O83" i="8"/>
  <c r="N83" i="8"/>
  <c r="I83" i="8"/>
  <c r="G81" i="8"/>
  <c r="I82" i="8" s="1"/>
  <c r="M82" i="8" s="1"/>
  <c r="F81" i="8"/>
  <c r="I81" i="8" s="1"/>
  <c r="D81" i="8"/>
  <c r="I80" i="8" s="1"/>
  <c r="O77" i="8"/>
  <c r="N77" i="8"/>
  <c r="I77" i="8"/>
  <c r="G75" i="8"/>
  <c r="I76" i="8" s="1"/>
  <c r="M76" i="8" s="1"/>
  <c r="F75" i="8"/>
  <c r="I75" i="8" s="1"/>
  <c r="D75" i="8"/>
  <c r="O72" i="8"/>
  <c r="N72" i="8"/>
  <c r="I72" i="8"/>
  <c r="G70" i="8"/>
  <c r="I71" i="8" s="1"/>
  <c r="M71" i="8" s="1"/>
  <c r="F70" i="8"/>
  <c r="I70" i="8" s="1"/>
  <c r="D70" i="8"/>
  <c r="O67" i="8"/>
  <c r="N67" i="8"/>
  <c r="I67" i="8"/>
  <c r="G65" i="8"/>
  <c r="I66" i="8" s="1"/>
  <c r="M66" i="8" s="1"/>
  <c r="F65" i="8"/>
  <c r="D65" i="8"/>
  <c r="I64" i="8" s="1"/>
  <c r="O62" i="8"/>
  <c r="N62" i="8"/>
  <c r="I62" i="8"/>
  <c r="G60" i="8"/>
  <c r="I61" i="8" s="1"/>
  <c r="M61" i="8" s="1"/>
  <c r="F60" i="8"/>
  <c r="I60" i="8" s="1"/>
  <c r="D60" i="8"/>
  <c r="O57" i="8"/>
  <c r="N57" i="8"/>
  <c r="I57" i="8"/>
  <c r="G55" i="8"/>
  <c r="I56" i="8" s="1"/>
  <c r="M56" i="8" s="1"/>
  <c r="F55" i="8"/>
  <c r="I55" i="8" s="1"/>
  <c r="D55" i="8"/>
  <c r="O52" i="8"/>
  <c r="N52" i="8"/>
  <c r="I52" i="8"/>
  <c r="I51" i="8"/>
  <c r="M51" i="8" s="1"/>
  <c r="G50" i="8"/>
  <c r="F50" i="8"/>
  <c r="I50" i="8" s="1"/>
  <c r="D50" i="8"/>
  <c r="O47" i="8"/>
  <c r="N47" i="8"/>
  <c r="I47" i="8"/>
  <c r="G45" i="8"/>
  <c r="I46" i="8" s="1"/>
  <c r="M46" i="8" s="1"/>
  <c r="F45" i="8"/>
  <c r="D45" i="8"/>
  <c r="I44" i="8" s="1"/>
  <c r="O42" i="8"/>
  <c r="N42" i="8"/>
  <c r="I42" i="8"/>
  <c r="G40" i="8"/>
  <c r="I41" i="8" s="1"/>
  <c r="M41" i="8" s="1"/>
  <c r="F40" i="8"/>
  <c r="I40" i="8" s="1"/>
  <c r="D40" i="8"/>
  <c r="I39" i="8" s="1"/>
  <c r="O37" i="8"/>
  <c r="N37" i="8"/>
  <c r="I37" i="8"/>
  <c r="G35" i="8"/>
  <c r="I36" i="8" s="1"/>
  <c r="M36" i="8" s="1"/>
  <c r="F35" i="8"/>
  <c r="I35" i="8" s="1"/>
  <c r="D35" i="8"/>
  <c r="I32" i="8"/>
  <c r="G30" i="8"/>
  <c r="I31" i="8" s="1"/>
  <c r="M31" i="8" s="1"/>
  <c r="F30" i="8"/>
  <c r="I30" i="8" s="1"/>
  <c r="D30" i="8"/>
  <c r="O27" i="8"/>
  <c r="N27" i="8"/>
  <c r="I27" i="8"/>
  <c r="G25" i="8"/>
  <c r="I26" i="8" s="1"/>
  <c r="M26" i="8" s="1"/>
  <c r="F25" i="8"/>
  <c r="D25" i="8"/>
  <c r="I24" i="8" s="1"/>
  <c r="O22" i="8"/>
  <c r="N22" i="8"/>
  <c r="I22" i="8"/>
  <c r="G20" i="8"/>
  <c r="I21" i="8" s="1"/>
  <c r="M21" i="8" s="1"/>
  <c r="F20" i="8"/>
  <c r="I20" i="8" s="1"/>
  <c r="D20" i="8"/>
  <c r="O17" i="8"/>
  <c r="N17" i="8"/>
  <c r="I17" i="8"/>
  <c r="G15" i="8"/>
  <c r="I16" i="8" s="1"/>
  <c r="F15" i="8"/>
  <c r="I15" i="8" s="1"/>
  <c r="D15" i="8"/>
  <c r="O118" i="7"/>
  <c r="N118" i="7"/>
  <c r="I118" i="7"/>
  <c r="G116" i="7"/>
  <c r="I117" i="7" s="1"/>
  <c r="M117" i="7" s="1"/>
  <c r="F116" i="7"/>
  <c r="I116" i="7" s="1"/>
  <c r="D116" i="7"/>
  <c r="I115" i="7" s="1"/>
  <c r="O113" i="7"/>
  <c r="N113" i="7"/>
  <c r="I113" i="7"/>
  <c r="G111" i="7"/>
  <c r="I112" i="7" s="1"/>
  <c r="M112" i="7" s="1"/>
  <c r="F111" i="7"/>
  <c r="I111" i="7" s="1"/>
  <c r="D111" i="7"/>
  <c r="P108" i="7"/>
  <c r="O108" i="7"/>
  <c r="I108" i="7"/>
  <c r="N108" i="7" s="1"/>
  <c r="G106" i="7"/>
  <c r="I107" i="7" s="1"/>
  <c r="M107" i="7" s="1"/>
  <c r="F106" i="7"/>
  <c r="I106" i="7" s="1"/>
  <c r="D106" i="7"/>
  <c r="P103" i="7"/>
  <c r="O103" i="7"/>
  <c r="I103" i="7"/>
  <c r="N103" i="7" s="1"/>
  <c r="G101" i="7"/>
  <c r="I102" i="7" s="1"/>
  <c r="M102" i="7" s="1"/>
  <c r="F101" i="7"/>
  <c r="D101" i="7"/>
  <c r="I100" i="7" s="1"/>
  <c r="O98" i="7"/>
  <c r="N98" i="7"/>
  <c r="I98" i="7"/>
  <c r="G96" i="7"/>
  <c r="I97" i="7" s="1"/>
  <c r="M97" i="7" s="1"/>
  <c r="F96" i="7"/>
  <c r="I96" i="7" s="1"/>
  <c r="D96" i="7"/>
  <c r="O93" i="7"/>
  <c r="N93" i="7"/>
  <c r="I93" i="7"/>
  <c r="G91" i="7"/>
  <c r="I92" i="7" s="1"/>
  <c r="M92" i="7" s="1"/>
  <c r="F91" i="7"/>
  <c r="I91" i="7" s="1"/>
  <c r="D91" i="7"/>
  <c r="I90" i="7" s="1"/>
  <c r="O88" i="7"/>
  <c r="N88" i="7"/>
  <c r="I88" i="7"/>
  <c r="G86" i="7"/>
  <c r="I87" i="7" s="1"/>
  <c r="M87" i="7" s="1"/>
  <c r="F86" i="7"/>
  <c r="I86" i="7" s="1"/>
  <c r="D86" i="7"/>
  <c r="O82" i="7"/>
  <c r="N82" i="7"/>
  <c r="I82" i="7"/>
  <c r="G80" i="7"/>
  <c r="I81" i="7" s="1"/>
  <c r="M81" i="7" s="1"/>
  <c r="F80" i="7"/>
  <c r="I80" i="7" s="1"/>
  <c r="D80" i="7"/>
  <c r="O77" i="7"/>
  <c r="N77" i="7"/>
  <c r="I77" i="7"/>
  <c r="G75" i="7"/>
  <c r="I76" i="7" s="1"/>
  <c r="M76" i="7" s="1"/>
  <c r="F75" i="7"/>
  <c r="I75" i="7" s="1"/>
  <c r="D75" i="7"/>
  <c r="I74" i="7" s="1"/>
  <c r="O72" i="7"/>
  <c r="N72" i="7"/>
  <c r="I72" i="7"/>
  <c r="I71" i="7"/>
  <c r="M71" i="7" s="1"/>
  <c r="G70" i="7"/>
  <c r="F70" i="7"/>
  <c r="I70" i="7" s="1"/>
  <c r="D70" i="7"/>
  <c r="O67" i="7"/>
  <c r="N67" i="7"/>
  <c r="I67" i="7"/>
  <c r="G65" i="7"/>
  <c r="I66" i="7" s="1"/>
  <c r="M66" i="7" s="1"/>
  <c r="F65" i="7"/>
  <c r="I65" i="7" s="1"/>
  <c r="D65" i="7"/>
  <c r="O62" i="7"/>
  <c r="N62" i="7"/>
  <c r="I62" i="7"/>
  <c r="P62" i="7" s="1"/>
  <c r="G60" i="7"/>
  <c r="I61" i="7" s="1"/>
  <c r="M61" i="7" s="1"/>
  <c r="F60" i="7"/>
  <c r="D60" i="7"/>
  <c r="I59" i="7" s="1"/>
  <c r="O57" i="7"/>
  <c r="N57" i="7"/>
  <c r="I57" i="7"/>
  <c r="G55" i="7"/>
  <c r="I56" i="7" s="1"/>
  <c r="M56" i="7" s="1"/>
  <c r="F55" i="7"/>
  <c r="I55" i="7" s="1"/>
  <c r="D55" i="7"/>
  <c r="O52" i="7"/>
  <c r="N52" i="7"/>
  <c r="I52" i="7"/>
  <c r="G50" i="7"/>
  <c r="I51" i="7" s="1"/>
  <c r="M51" i="7" s="1"/>
  <c r="F50" i="7"/>
  <c r="I50" i="7" s="1"/>
  <c r="D50" i="7"/>
  <c r="O47" i="7"/>
  <c r="N47" i="7"/>
  <c r="I47" i="7"/>
  <c r="G45" i="7"/>
  <c r="I46" i="7" s="1"/>
  <c r="M46" i="7" s="1"/>
  <c r="F45" i="7"/>
  <c r="I45" i="7" s="1"/>
  <c r="D45" i="7"/>
  <c r="O42" i="7"/>
  <c r="N42" i="7"/>
  <c r="I42" i="7"/>
  <c r="G40" i="7"/>
  <c r="I41" i="7" s="1"/>
  <c r="M41" i="7" s="1"/>
  <c r="F40" i="7"/>
  <c r="I40" i="7" s="1"/>
  <c r="D40" i="7"/>
  <c r="O37" i="7"/>
  <c r="N37" i="7"/>
  <c r="I37" i="7"/>
  <c r="G35" i="7"/>
  <c r="I36" i="7" s="1"/>
  <c r="M36" i="7" s="1"/>
  <c r="F35" i="7"/>
  <c r="I35" i="7" s="1"/>
  <c r="D35" i="7"/>
  <c r="I34" i="7"/>
  <c r="O32" i="7"/>
  <c r="N32" i="7"/>
  <c r="I32" i="7"/>
  <c r="G30" i="7"/>
  <c r="I31" i="7" s="1"/>
  <c r="M31" i="7" s="1"/>
  <c r="F30" i="7"/>
  <c r="I30" i="7" s="1"/>
  <c r="D30" i="7"/>
  <c r="O27" i="7"/>
  <c r="N27" i="7"/>
  <c r="I27" i="7"/>
  <c r="G25" i="7"/>
  <c r="I26" i="7" s="1"/>
  <c r="M26" i="7" s="1"/>
  <c r="F25" i="7"/>
  <c r="I25" i="7" s="1"/>
  <c r="D25" i="7"/>
  <c r="O22" i="7"/>
  <c r="N22" i="7"/>
  <c r="I22" i="7"/>
  <c r="G20" i="7"/>
  <c r="I21" i="7" s="1"/>
  <c r="M21" i="7" s="1"/>
  <c r="F20" i="7"/>
  <c r="D20" i="7"/>
  <c r="I19" i="7" s="1"/>
  <c r="O17" i="7"/>
  <c r="N17" i="7"/>
  <c r="I17" i="7"/>
  <c r="I15" i="7"/>
  <c r="G15" i="7"/>
  <c r="I16" i="7" s="1"/>
  <c r="F15" i="7"/>
  <c r="D15" i="7"/>
  <c r="O191" i="6"/>
  <c r="N191" i="6"/>
  <c r="I191" i="6"/>
  <c r="G189" i="6"/>
  <c r="I190" i="6" s="1"/>
  <c r="M190" i="6" s="1"/>
  <c r="F189" i="6"/>
  <c r="I189" i="6" s="1"/>
  <c r="D189" i="6"/>
  <c r="I188" i="6" s="1"/>
  <c r="O186" i="6"/>
  <c r="N186" i="6"/>
  <c r="I186" i="6"/>
  <c r="G184" i="6"/>
  <c r="I185" i="6" s="1"/>
  <c r="M185" i="6" s="1"/>
  <c r="F184" i="6"/>
  <c r="I184" i="6" s="1"/>
  <c r="D184" i="6"/>
  <c r="P181" i="6"/>
  <c r="O181" i="6"/>
  <c r="I181" i="6"/>
  <c r="N181" i="6" s="1"/>
  <c r="G179" i="6"/>
  <c r="I180" i="6" s="1"/>
  <c r="M180" i="6" s="1"/>
  <c r="F179" i="6"/>
  <c r="I179" i="6" s="1"/>
  <c r="D179" i="6"/>
  <c r="P176" i="6"/>
  <c r="O176" i="6"/>
  <c r="I176" i="6"/>
  <c r="N176" i="6" s="1"/>
  <c r="G174" i="6"/>
  <c r="I175" i="6" s="1"/>
  <c r="M175" i="6" s="1"/>
  <c r="F174" i="6"/>
  <c r="D174" i="6"/>
  <c r="I173" i="6" s="1"/>
  <c r="O170" i="6"/>
  <c r="N170" i="6"/>
  <c r="I170" i="6"/>
  <c r="G168" i="6"/>
  <c r="I169" i="6" s="1"/>
  <c r="M169" i="6" s="1"/>
  <c r="F168" i="6"/>
  <c r="I168" i="6" s="1"/>
  <c r="D168" i="6"/>
  <c r="I167" i="6"/>
  <c r="O163" i="6"/>
  <c r="N163" i="6"/>
  <c r="I163" i="6"/>
  <c r="G161" i="6"/>
  <c r="I162" i="6" s="1"/>
  <c r="M162" i="6" s="1"/>
  <c r="F161" i="6"/>
  <c r="I161" i="6" s="1"/>
  <c r="D161" i="6"/>
  <c r="O157" i="6"/>
  <c r="N157" i="6"/>
  <c r="I157" i="6"/>
  <c r="G155" i="6"/>
  <c r="I156" i="6" s="1"/>
  <c r="M156" i="6" s="1"/>
  <c r="F155" i="6"/>
  <c r="I155" i="6" s="1"/>
  <c r="D155" i="6"/>
  <c r="O152" i="6"/>
  <c r="N152" i="6"/>
  <c r="I152" i="6"/>
  <c r="G150" i="6"/>
  <c r="I151" i="6" s="1"/>
  <c r="M151" i="6" s="1"/>
  <c r="F150" i="6"/>
  <c r="D150" i="6"/>
  <c r="I149" i="6" s="1"/>
  <c r="O147" i="6"/>
  <c r="N147" i="6"/>
  <c r="I147" i="6"/>
  <c r="G145" i="6"/>
  <c r="I146" i="6" s="1"/>
  <c r="M146" i="6" s="1"/>
  <c r="F145" i="6"/>
  <c r="I145" i="6" s="1"/>
  <c r="D145" i="6"/>
  <c r="O142" i="6"/>
  <c r="N142" i="6"/>
  <c r="I142" i="6"/>
  <c r="G140" i="6"/>
  <c r="I141" i="6" s="1"/>
  <c r="M141" i="6" s="1"/>
  <c r="F140" i="6"/>
  <c r="I140" i="6" s="1"/>
  <c r="D140" i="6"/>
  <c r="O137" i="6"/>
  <c r="N137" i="6"/>
  <c r="I137" i="6"/>
  <c r="G135" i="6"/>
  <c r="I136" i="6" s="1"/>
  <c r="M136" i="6" s="1"/>
  <c r="F135" i="6"/>
  <c r="I135" i="6" s="1"/>
  <c r="D135" i="6"/>
  <c r="O132" i="6"/>
  <c r="N132" i="6"/>
  <c r="I132" i="6"/>
  <c r="G130" i="6"/>
  <c r="I131" i="6" s="1"/>
  <c r="M131" i="6" s="1"/>
  <c r="F130" i="6"/>
  <c r="D130" i="6"/>
  <c r="I129" i="6" s="1"/>
  <c r="O127" i="6"/>
  <c r="N127" i="6"/>
  <c r="I127" i="6"/>
  <c r="G125" i="6"/>
  <c r="I126" i="6" s="1"/>
  <c r="M126" i="6" s="1"/>
  <c r="F125" i="6"/>
  <c r="I125" i="6" s="1"/>
  <c r="D125" i="6"/>
  <c r="I124" i="6"/>
  <c r="O122" i="6"/>
  <c r="N122" i="6"/>
  <c r="I122" i="6"/>
  <c r="G120" i="6"/>
  <c r="I121" i="6" s="1"/>
  <c r="M121" i="6" s="1"/>
  <c r="F120" i="6"/>
  <c r="I120" i="6" s="1"/>
  <c r="D120" i="6"/>
  <c r="O117" i="6"/>
  <c r="N117" i="6"/>
  <c r="I117" i="6"/>
  <c r="I116" i="6"/>
  <c r="M116" i="6" s="1"/>
  <c r="G115" i="6"/>
  <c r="F115" i="6"/>
  <c r="I115" i="6" s="1"/>
  <c r="D115" i="6"/>
  <c r="O112" i="6"/>
  <c r="N112" i="6"/>
  <c r="I112" i="6"/>
  <c r="I111" i="6"/>
  <c r="M111" i="6" s="1"/>
  <c r="G110" i="6"/>
  <c r="F110" i="6"/>
  <c r="D110" i="6"/>
  <c r="I109" i="6" s="1"/>
  <c r="O107" i="6"/>
  <c r="N107" i="6"/>
  <c r="I107" i="6"/>
  <c r="G105" i="6"/>
  <c r="I106" i="6" s="1"/>
  <c r="M106" i="6" s="1"/>
  <c r="F105" i="6"/>
  <c r="I105" i="6" s="1"/>
  <c r="D105" i="6"/>
  <c r="I104" i="6" s="1"/>
  <c r="O102" i="6"/>
  <c r="N102" i="6"/>
  <c r="I102" i="6"/>
  <c r="G100" i="6"/>
  <c r="I101" i="6" s="1"/>
  <c r="M101" i="6" s="1"/>
  <c r="F100" i="6"/>
  <c r="I100" i="6" s="1"/>
  <c r="D100" i="6"/>
  <c r="O97" i="6"/>
  <c r="N97" i="6"/>
  <c r="I97" i="6"/>
  <c r="G95" i="6"/>
  <c r="I96" i="6" s="1"/>
  <c r="M96" i="6" s="1"/>
  <c r="F95" i="6"/>
  <c r="I95" i="6" s="1"/>
  <c r="D95" i="6"/>
  <c r="O92" i="6"/>
  <c r="N92" i="6"/>
  <c r="I92" i="6"/>
  <c r="G90" i="6"/>
  <c r="I91" i="6" s="1"/>
  <c r="F90" i="6"/>
  <c r="D90" i="6"/>
  <c r="I89" i="6"/>
  <c r="O87" i="6"/>
  <c r="N87" i="6"/>
  <c r="I87" i="6"/>
  <c r="G85" i="6"/>
  <c r="I86" i="6" s="1"/>
  <c r="M86" i="6" s="1"/>
  <c r="F85" i="6"/>
  <c r="I85" i="6" s="1"/>
  <c r="D85" i="6"/>
  <c r="I84" i="6" s="1"/>
  <c r="O82" i="6"/>
  <c r="N82" i="6"/>
  <c r="I82" i="6"/>
  <c r="G80" i="6"/>
  <c r="I81" i="6" s="1"/>
  <c r="M81" i="6" s="1"/>
  <c r="F80" i="6"/>
  <c r="I80" i="6" s="1"/>
  <c r="D80" i="6"/>
  <c r="O77" i="6"/>
  <c r="N77" i="6"/>
  <c r="I77" i="6"/>
  <c r="G75" i="6"/>
  <c r="I76" i="6" s="1"/>
  <c r="M76" i="6" s="1"/>
  <c r="F75" i="6"/>
  <c r="I75" i="6" s="1"/>
  <c r="D75" i="6"/>
  <c r="O72" i="6"/>
  <c r="N72" i="6"/>
  <c r="I72" i="6"/>
  <c r="I71" i="6"/>
  <c r="M71" i="6" s="1"/>
  <c r="G70" i="6"/>
  <c r="F70" i="6"/>
  <c r="D70" i="6"/>
  <c r="I69" i="6" s="1"/>
  <c r="P67" i="6"/>
  <c r="O67" i="6"/>
  <c r="I67" i="6"/>
  <c r="N67" i="6" s="1"/>
  <c r="G65" i="6"/>
  <c r="I66" i="6" s="1"/>
  <c r="M66" i="6" s="1"/>
  <c r="F65" i="6"/>
  <c r="I65" i="6" s="1"/>
  <c r="D65" i="6"/>
  <c r="I64" i="6" s="1"/>
  <c r="O62" i="6"/>
  <c r="N62" i="6"/>
  <c r="I62" i="6"/>
  <c r="G60" i="6"/>
  <c r="I61" i="6" s="1"/>
  <c r="M61" i="6" s="1"/>
  <c r="F60" i="6"/>
  <c r="I60" i="6" s="1"/>
  <c r="D60" i="6"/>
  <c r="O57" i="6"/>
  <c r="N57" i="6"/>
  <c r="I57" i="6"/>
  <c r="I56" i="6"/>
  <c r="M56" i="6" s="1"/>
  <c r="G55" i="6"/>
  <c r="F55" i="6"/>
  <c r="I55" i="6" s="1"/>
  <c r="D55" i="6"/>
  <c r="O52" i="6"/>
  <c r="N52" i="6"/>
  <c r="I52" i="6"/>
  <c r="G50" i="6"/>
  <c r="I51" i="6" s="1"/>
  <c r="M51" i="6" s="1"/>
  <c r="F50" i="6"/>
  <c r="D50" i="6"/>
  <c r="I49" i="6" s="1"/>
  <c r="O47" i="6"/>
  <c r="N47" i="6"/>
  <c r="I47" i="6"/>
  <c r="I45" i="6"/>
  <c r="G45" i="6"/>
  <c r="I46" i="6" s="1"/>
  <c r="M46" i="6" s="1"/>
  <c r="F45" i="6"/>
  <c r="D45" i="6"/>
  <c r="I44" i="6" s="1"/>
  <c r="O42" i="6"/>
  <c r="N42" i="6"/>
  <c r="I42" i="6"/>
  <c r="G40" i="6"/>
  <c r="I41" i="6" s="1"/>
  <c r="M41" i="6" s="1"/>
  <c r="F40" i="6"/>
  <c r="I40" i="6" s="1"/>
  <c r="D40" i="6"/>
  <c r="P37" i="6"/>
  <c r="O37" i="6"/>
  <c r="I37" i="6"/>
  <c r="N37" i="6" s="1"/>
  <c r="G35" i="6"/>
  <c r="I36" i="6" s="1"/>
  <c r="M36" i="6" s="1"/>
  <c r="F35" i="6"/>
  <c r="I35" i="6" s="1"/>
  <c r="D35" i="6"/>
  <c r="O32" i="6"/>
  <c r="N32" i="6"/>
  <c r="I32" i="6"/>
  <c r="G30" i="6"/>
  <c r="I31" i="6" s="1"/>
  <c r="M31" i="6" s="1"/>
  <c r="F30" i="6"/>
  <c r="D30" i="6"/>
  <c r="I29" i="6" s="1"/>
  <c r="O27" i="6"/>
  <c r="N27" i="6"/>
  <c r="I27" i="6"/>
  <c r="I25" i="6"/>
  <c r="G25" i="6"/>
  <c r="I26" i="6" s="1"/>
  <c r="M26" i="6" s="1"/>
  <c r="F25" i="6"/>
  <c r="D25" i="6"/>
  <c r="O22" i="6"/>
  <c r="N22" i="6"/>
  <c r="I22" i="6"/>
  <c r="G20" i="6"/>
  <c r="I21" i="6" s="1"/>
  <c r="M21" i="6" s="1"/>
  <c r="F20" i="6"/>
  <c r="I20" i="6" s="1"/>
  <c r="D20" i="6"/>
  <c r="O17" i="6"/>
  <c r="N17" i="6"/>
  <c r="I17" i="6"/>
  <c r="I16" i="6"/>
  <c r="G15" i="6"/>
  <c r="F15" i="6"/>
  <c r="I15" i="6" s="1"/>
  <c r="D15" i="6"/>
  <c r="G116" i="8" l="1"/>
  <c r="H116" i="8"/>
  <c r="G120" i="7"/>
  <c r="H120" i="7"/>
  <c r="N120" i="7"/>
  <c r="O120" i="7"/>
  <c r="M91" i="6"/>
  <c r="M193" i="6" s="1"/>
  <c r="G193" i="6"/>
  <c r="H193" i="6"/>
  <c r="N193" i="6"/>
  <c r="O193" i="6"/>
  <c r="I71" i="14"/>
  <c r="I78" i="14"/>
  <c r="I79" i="14" s="1"/>
  <c r="I148" i="13"/>
  <c r="I145" i="13"/>
  <c r="I56" i="12"/>
  <c r="I55" i="12"/>
  <c r="I58" i="12"/>
  <c r="I54" i="12"/>
  <c r="I60" i="12"/>
  <c r="I59" i="12"/>
  <c r="I105" i="11"/>
  <c r="I106" i="11" s="1"/>
  <c r="I107" i="11" s="1"/>
  <c r="I100" i="11"/>
  <c r="I98" i="11"/>
  <c r="I99" i="11"/>
  <c r="I96" i="11"/>
  <c r="I97" i="11"/>
  <c r="I94" i="11"/>
  <c r="I95" i="11"/>
  <c r="I131" i="9"/>
  <c r="I136" i="9"/>
  <c r="I137" i="9" s="1"/>
  <c r="D30" i="5" s="1"/>
  <c r="P47" i="8"/>
  <c r="P27" i="8"/>
  <c r="P52" i="8"/>
  <c r="P22" i="8"/>
  <c r="H105" i="8"/>
  <c r="P77" i="8"/>
  <c r="P57" i="8"/>
  <c r="H23" i="8"/>
  <c r="P114" i="8"/>
  <c r="P37" i="8"/>
  <c r="P42" i="8"/>
  <c r="P72" i="8"/>
  <c r="P83" i="8"/>
  <c r="P62" i="8"/>
  <c r="P67" i="8"/>
  <c r="P88" i="8"/>
  <c r="P93" i="8"/>
  <c r="P98" i="8"/>
  <c r="I84" i="8"/>
  <c r="I34" i="8"/>
  <c r="I38" i="8" s="1"/>
  <c r="H38" i="8"/>
  <c r="H99" i="8"/>
  <c r="I95" i="8"/>
  <c r="I99" i="8" s="1"/>
  <c r="I65" i="8"/>
  <c r="I68" i="8" s="1"/>
  <c r="H68" i="8"/>
  <c r="I90" i="8"/>
  <c r="I94" i="8" s="1"/>
  <c r="H94" i="8"/>
  <c r="I29" i="8"/>
  <c r="I33" i="8" s="1"/>
  <c r="H33" i="8"/>
  <c r="H89" i="8"/>
  <c r="I86" i="8"/>
  <c r="I89" i="8" s="1"/>
  <c r="I74" i="8"/>
  <c r="I78" i="8" s="1"/>
  <c r="H78" i="8"/>
  <c r="I25" i="8"/>
  <c r="I28" i="8" s="1"/>
  <c r="H28" i="8"/>
  <c r="H18" i="8"/>
  <c r="I14" i="8"/>
  <c r="M16" i="8"/>
  <c r="M116" i="8" s="1"/>
  <c r="I111" i="8"/>
  <c r="I115" i="8" s="1"/>
  <c r="H115" i="8"/>
  <c r="I69" i="8"/>
  <c r="I73" i="8" s="1"/>
  <c r="H73" i="8"/>
  <c r="P17" i="8"/>
  <c r="H58" i="8"/>
  <c r="I54" i="8"/>
  <c r="I58" i="8" s="1"/>
  <c r="H63" i="8"/>
  <c r="I107" i="8"/>
  <c r="I110" i="8" s="1"/>
  <c r="H110" i="8"/>
  <c r="H48" i="8"/>
  <c r="I45" i="8"/>
  <c r="O32" i="8"/>
  <c r="O116" i="8" s="1"/>
  <c r="N32" i="8"/>
  <c r="N116" i="8" s="1"/>
  <c r="I43" i="8"/>
  <c r="I49" i="8"/>
  <c r="I53" i="8" s="1"/>
  <c r="H53" i="8"/>
  <c r="I59" i="8"/>
  <c r="I63" i="8" s="1"/>
  <c r="I101" i="8"/>
  <c r="I105" i="8" s="1"/>
  <c r="H43" i="8"/>
  <c r="H84" i="8"/>
  <c r="I19" i="8"/>
  <c r="I23" i="8" s="1"/>
  <c r="P67" i="7"/>
  <c r="P27" i="7"/>
  <c r="H109" i="7"/>
  <c r="P118" i="7"/>
  <c r="P22" i="7"/>
  <c r="P98" i="7"/>
  <c r="P77" i="7"/>
  <c r="P93" i="7"/>
  <c r="P47" i="7"/>
  <c r="I119" i="7"/>
  <c r="P37" i="7"/>
  <c r="P82" i="7"/>
  <c r="P157" i="6"/>
  <c r="H68" i="7"/>
  <c r="H53" i="7"/>
  <c r="P88" i="7"/>
  <c r="P72" i="7"/>
  <c r="I49" i="7"/>
  <c r="I53" i="7" s="1"/>
  <c r="I38" i="7"/>
  <c r="P32" i="7"/>
  <c r="P57" i="7"/>
  <c r="P42" i="7"/>
  <c r="P52" i="7"/>
  <c r="P113" i="7"/>
  <c r="P17" i="7"/>
  <c r="H43" i="7"/>
  <c r="I39" i="7"/>
  <c r="I43" i="7" s="1"/>
  <c r="H104" i="7"/>
  <c r="I101" i="7"/>
  <c r="I104" i="7" s="1"/>
  <c r="I110" i="7"/>
  <c r="I114" i="7" s="1"/>
  <c r="H114" i="7"/>
  <c r="H63" i="7"/>
  <c r="I60" i="7"/>
  <c r="I63" i="7" s="1"/>
  <c r="I69" i="7"/>
  <c r="I73" i="7" s="1"/>
  <c r="H73" i="7"/>
  <c r="I54" i="7"/>
  <c r="I58" i="7" s="1"/>
  <c r="H58" i="7"/>
  <c r="I14" i="7"/>
  <c r="H18" i="7"/>
  <c r="I78" i="7"/>
  <c r="H94" i="7"/>
  <c r="I44" i="7"/>
  <c r="I48" i="7" s="1"/>
  <c r="H48" i="7"/>
  <c r="H28" i="7"/>
  <c r="H83" i="7"/>
  <c r="I79" i="7"/>
  <c r="I83" i="7" s="1"/>
  <c r="I94" i="7"/>
  <c r="M16" i="7"/>
  <c r="M120" i="7" s="1"/>
  <c r="H23" i="7"/>
  <c r="I20" i="7"/>
  <c r="F120" i="7" s="1"/>
  <c r="F122" i="7" s="1"/>
  <c r="I122" i="7" s="1"/>
  <c r="I29" i="7"/>
  <c r="I33" i="7" s="1"/>
  <c r="H33" i="7"/>
  <c r="I85" i="7"/>
  <c r="I89" i="7" s="1"/>
  <c r="H89" i="7"/>
  <c r="I95" i="7"/>
  <c r="I99" i="7" s="1"/>
  <c r="H99" i="7"/>
  <c r="I24" i="7"/>
  <c r="I28" i="7" s="1"/>
  <c r="H38" i="7"/>
  <c r="I64" i="7"/>
  <c r="I68" i="7" s="1"/>
  <c r="H78" i="7"/>
  <c r="I105" i="7"/>
  <c r="I109" i="7" s="1"/>
  <c r="H119" i="7"/>
  <c r="P152" i="6"/>
  <c r="P77" i="6"/>
  <c r="P42" i="6"/>
  <c r="P47" i="6"/>
  <c r="P72" i="6"/>
  <c r="P62" i="6"/>
  <c r="P32" i="6"/>
  <c r="P57" i="6"/>
  <c r="P170" i="6"/>
  <c r="P22" i="6"/>
  <c r="P52" i="6"/>
  <c r="I171" i="6"/>
  <c r="P191" i="6"/>
  <c r="P27" i="6"/>
  <c r="P137" i="6"/>
  <c r="P142" i="6"/>
  <c r="I192" i="6"/>
  <c r="P122" i="6"/>
  <c r="P127" i="6"/>
  <c r="P132" i="6"/>
  <c r="P186" i="6"/>
  <c r="I128" i="6"/>
  <c r="P97" i="6"/>
  <c r="P102" i="6"/>
  <c r="P107" i="6"/>
  <c r="P117" i="6"/>
  <c r="P147" i="6"/>
  <c r="P82" i="6"/>
  <c r="P87" i="6"/>
  <c r="P92" i="6"/>
  <c r="P112" i="6"/>
  <c r="P163" i="6"/>
  <c r="I34" i="6"/>
  <c r="I38" i="6" s="1"/>
  <c r="H38" i="6"/>
  <c r="I30" i="6"/>
  <c r="I33" i="6" s="1"/>
  <c r="H33" i="6"/>
  <c r="I139" i="6"/>
  <c r="I143" i="6" s="1"/>
  <c r="H143" i="6"/>
  <c r="H148" i="6"/>
  <c r="H138" i="6"/>
  <c r="I134" i="6"/>
  <c r="I138" i="6" s="1"/>
  <c r="H182" i="6"/>
  <c r="I178" i="6"/>
  <c r="P17" i="6"/>
  <c r="I99" i="6"/>
  <c r="I103" i="6" s="1"/>
  <c r="H103" i="6"/>
  <c r="I108" i="6"/>
  <c r="I119" i="6"/>
  <c r="I123" i="6" s="1"/>
  <c r="H123" i="6"/>
  <c r="I154" i="6"/>
  <c r="I158" i="6" s="1"/>
  <c r="H158" i="6"/>
  <c r="I160" i="6"/>
  <c r="I164" i="6" s="1"/>
  <c r="H164" i="6"/>
  <c r="I183" i="6"/>
  <c r="I187" i="6" s="1"/>
  <c r="H187" i="6"/>
  <c r="I88" i="6"/>
  <c r="H98" i="6"/>
  <c r="I94" i="6"/>
  <c r="I98" i="6" s="1"/>
  <c r="I114" i="6"/>
  <c r="I118" i="6" s="1"/>
  <c r="H118" i="6"/>
  <c r="H133" i="6"/>
  <c r="I130" i="6"/>
  <c r="I133" i="6" s="1"/>
  <c r="H153" i="6"/>
  <c r="I150" i="6"/>
  <c r="I153" i="6" s="1"/>
  <c r="H177" i="6"/>
  <c r="I174" i="6"/>
  <c r="I177" i="6" s="1"/>
  <c r="I59" i="6"/>
  <c r="I63" i="6" s="1"/>
  <c r="H63" i="6"/>
  <c r="I68" i="6"/>
  <c r="I79" i="6"/>
  <c r="I83" i="6" s="1"/>
  <c r="H83" i="6"/>
  <c r="I110" i="6"/>
  <c r="I113" i="6" s="1"/>
  <c r="H113" i="6"/>
  <c r="M16" i="6"/>
  <c r="I19" i="6"/>
  <c r="I23" i="6" s="1"/>
  <c r="H23" i="6"/>
  <c r="H28" i="6"/>
  <c r="I48" i="6"/>
  <c r="H58" i="6"/>
  <c r="I54" i="6"/>
  <c r="I58" i="6" s="1"/>
  <c r="I74" i="6"/>
  <c r="I78" i="6" s="1"/>
  <c r="H78" i="6"/>
  <c r="H93" i="6"/>
  <c r="I90" i="6"/>
  <c r="H53" i="6"/>
  <c r="I50" i="6"/>
  <c r="H18" i="6"/>
  <c r="I14" i="6"/>
  <c r="H43" i="6"/>
  <c r="I39" i="6"/>
  <c r="I43" i="6" s="1"/>
  <c r="H73" i="6"/>
  <c r="I70" i="6"/>
  <c r="I73" i="6" s="1"/>
  <c r="I24" i="6"/>
  <c r="I28" i="6" s="1"/>
  <c r="I144" i="6"/>
  <c r="I148" i="6" s="1"/>
  <c r="H68" i="6"/>
  <c r="H108" i="6"/>
  <c r="H192" i="6"/>
  <c r="H48" i="6"/>
  <c r="H88" i="6"/>
  <c r="H128" i="6"/>
  <c r="H171" i="6"/>
  <c r="E116" i="8" l="1"/>
  <c r="P116" i="8"/>
  <c r="I118" i="8"/>
  <c r="P120" i="7"/>
  <c r="E120" i="7"/>
  <c r="P193" i="6"/>
  <c r="E193" i="6"/>
  <c r="I93" i="6"/>
  <c r="F193" i="6"/>
  <c r="F195" i="6" s="1"/>
  <c r="I195" i="6" s="1"/>
  <c r="I157" i="13"/>
  <c r="I160" i="13" s="1"/>
  <c r="I161" i="13" s="1"/>
  <c r="I162" i="13" s="1"/>
  <c r="I163" i="13" s="1"/>
  <c r="I164" i="13" s="1"/>
  <c r="I155" i="13"/>
  <c r="I151" i="13"/>
  <c r="I150" i="13"/>
  <c r="I154" i="13"/>
  <c r="I152" i="13"/>
  <c r="I149" i="13"/>
  <c r="I153" i="13"/>
  <c r="I61" i="12"/>
  <c r="I101" i="11"/>
  <c r="I108" i="11"/>
  <c r="I109" i="11" s="1"/>
  <c r="I138" i="9"/>
  <c r="I139" i="9" s="1"/>
  <c r="P32" i="8"/>
  <c r="I48" i="8"/>
  <c r="I18" i="8"/>
  <c r="I116" i="8" s="1"/>
  <c r="I18" i="7"/>
  <c r="I123" i="7" s="1"/>
  <c r="I23" i="7"/>
  <c r="I18" i="6"/>
  <c r="I53" i="6"/>
  <c r="I119" i="8" l="1"/>
  <c r="I124" i="7"/>
  <c r="I125" i="7" s="1"/>
  <c r="I126" i="7" s="1"/>
  <c r="I196" i="6"/>
  <c r="I156" i="13"/>
  <c r="I120" i="8" l="1"/>
  <c r="I121" i="8" s="1"/>
  <c r="I122" i="8" s="1"/>
  <c r="I123" i="8" s="1"/>
  <c r="I124" i="8" s="1"/>
  <c r="I127" i="7"/>
  <c r="I128" i="7" s="1"/>
  <c r="I197" i="6"/>
  <c r="I198" i="6" s="1"/>
  <c r="I129" i="7" l="1"/>
  <c r="I130" i="7" s="1"/>
  <c r="D15" i="5"/>
  <c r="I125" i="8"/>
  <c r="I126" i="8" s="1"/>
  <c r="D16" i="5"/>
  <c r="I199" i="6"/>
  <c r="I200" i="6" l="1"/>
  <c r="I201" i="6" s="1"/>
  <c r="D14" i="5" s="1"/>
  <c r="E8" i="5"/>
  <c r="H4" i="5"/>
  <c r="H3" i="5"/>
  <c r="H2" i="5"/>
  <c r="H1" i="5"/>
  <c r="O116" i="4"/>
  <c r="N116" i="4"/>
  <c r="I116" i="4"/>
  <c r="G114" i="4"/>
  <c r="I115" i="4" s="1"/>
  <c r="M115" i="4" s="1"/>
  <c r="F114" i="4"/>
  <c r="I114" i="4" s="1"/>
  <c r="D114" i="4"/>
  <c r="I113" i="4" s="1"/>
  <c r="P111" i="4"/>
  <c r="O111" i="4"/>
  <c r="I111" i="4"/>
  <c r="N111" i="4" s="1"/>
  <c r="G109" i="4"/>
  <c r="I110" i="4" s="1"/>
  <c r="M110" i="4" s="1"/>
  <c r="F109" i="4"/>
  <c r="I109" i="4" s="1"/>
  <c r="D109" i="4"/>
  <c r="P106" i="4"/>
  <c r="O106" i="4"/>
  <c r="I106" i="4"/>
  <c r="N106" i="4" s="1"/>
  <c r="G104" i="4"/>
  <c r="I105" i="4" s="1"/>
  <c r="F104" i="4"/>
  <c r="I104" i="4" s="1"/>
  <c r="D104" i="4"/>
  <c r="I103" i="4" s="1"/>
  <c r="O100" i="4"/>
  <c r="N100" i="4"/>
  <c r="I100" i="4"/>
  <c r="G98" i="4"/>
  <c r="I99" i="4" s="1"/>
  <c r="M99" i="4" s="1"/>
  <c r="F98" i="4"/>
  <c r="D98" i="4"/>
  <c r="I97" i="4" s="1"/>
  <c r="O95" i="4"/>
  <c r="N95" i="4"/>
  <c r="I95" i="4"/>
  <c r="G93" i="4"/>
  <c r="I94" i="4" s="1"/>
  <c r="M94" i="4" s="1"/>
  <c r="F93" i="4"/>
  <c r="I93" i="4" s="1"/>
  <c r="D93" i="4"/>
  <c r="I92" i="4" s="1"/>
  <c r="O90" i="4"/>
  <c r="N90" i="4"/>
  <c r="I90" i="4"/>
  <c r="G88" i="4"/>
  <c r="I89" i="4" s="1"/>
  <c r="M89" i="4" s="1"/>
  <c r="F88" i="4"/>
  <c r="I88" i="4" s="1"/>
  <c r="D88" i="4"/>
  <c r="O85" i="4"/>
  <c r="N85" i="4"/>
  <c r="I85" i="4"/>
  <c r="G83" i="4"/>
  <c r="I84" i="4" s="1"/>
  <c r="M84" i="4" s="1"/>
  <c r="F83" i="4"/>
  <c r="D83" i="4"/>
  <c r="I82" i="4" s="1"/>
  <c r="O79" i="4"/>
  <c r="N79" i="4"/>
  <c r="I79" i="4"/>
  <c r="G77" i="4"/>
  <c r="I78" i="4" s="1"/>
  <c r="M78" i="4" s="1"/>
  <c r="F77" i="4"/>
  <c r="I77" i="4" s="1"/>
  <c r="D77" i="4"/>
  <c r="I76" i="4" s="1"/>
  <c r="O74" i="4"/>
  <c r="N74" i="4"/>
  <c r="I74" i="4"/>
  <c r="I73" i="4"/>
  <c r="M73" i="4" s="1"/>
  <c r="G72" i="4"/>
  <c r="F72" i="4"/>
  <c r="I72" i="4" s="1"/>
  <c r="D72" i="4"/>
  <c r="I71" i="4" s="1"/>
  <c r="O69" i="4"/>
  <c r="N69" i="4"/>
  <c r="I69" i="4"/>
  <c r="G67" i="4"/>
  <c r="I68" i="4" s="1"/>
  <c r="M68" i="4" s="1"/>
  <c r="F67" i="4"/>
  <c r="I67" i="4" s="1"/>
  <c r="D67" i="4"/>
  <c r="I66" i="4" s="1"/>
  <c r="O64" i="4"/>
  <c r="N64" i="4"/>
  <c r="I64" i="4"/>
  <c r="G62" i="4"/>
  <c r="I63" i="4" s="1"/>
  <c r="M63" i="4" s="1"/>
  <c r="F62" i="4"/>
  <c r="I62" i="4" s="1"/>
  <c r="D62" i="4"/>
  <c r="O59" i="4"/>
  <c r="N59" i="4"/>
  <c r="I59" i="4"/>
  <c r="G57" i="4"/>
  <c r="I58" i="4" s="1"/>
  <c r="M58" i="4" s="1"/>
  <c r="F57" i="4"/>
  <c r="I57" i="4" s="1"/>
  <c r="D57" i="4"/>
  <c r="I56" i="4" s="1"/>
  <c r="O54" i="4"/>
  <c r="N54" i="4"/>
  <c r="I54" i="4"/>
  <c r="G52" i="4"/>
  <c r="F52" i="4"/>
  <c r="I52" i="4" s="1"/>
  <c r="D52" i="4"/>
  <c r="I51" i="4" s="1"/>
  <c r="O49" i="4"/>
  <c r="N49" i="4"/>
  <c r="I49" i="4"/>
  <c r="G47" i="4"/>
  <c r="I48" i="4" s="1"/>
  <c r="M48" i="4" s="1"/>
  <c r="F47" i="4"/>
  <c r="I47" i="4" s="1"/>
  <c r="D47" i="4"/>
  <c r="I46" i="4" s="1"/>
  <c r="O44" i="4"/>
  <c r="N44" i="4"/>
  <c r="I44" i="4"/>
  <c r="G42" i="4"/>
  <c r="I43" i="4" s="1"/>
  <c r="M43" i="4" s="1"/>
  <c r="F42" i="4"/>
  <c r="I42" i="4" s="1"/>
  <c r="D42" i="4"/>
  <c r="O39" i="4"/>
  <c r="N39" i="4"/>
  <c r="I39" i="4"/>
  <c r="G37" i="4"/>
  <c r="I38" i="4" s="1"/>
  <c r="M38" i="4" s="1"/>
  <c r="F37" i="4"/>
  <c r="D37" i="4"/>
  <c r="I36" i="4" s="1"/>
  <c r="I34" i="4"/>
  <c r="G32" i="4"/>
  <c r="I33" i="4" s="1"/>
  <c r="M33" i="4" s="1"/>
  <c r="F32" i="4"/>
  <c r="I32" i="4" s="1"/>
  <c r="D32" i="4"/>
  <c r="I31" i="4" s="1"/>
  <c r="O29" i="4"/>
  <c r="N29" i="4"/>
  <c r="I29" i="4"/>
  <c r="G27" i="4"/>
  <c r="I28" i="4" s="1"/>
  <c r="M28" i="4" s="1"/>
  <c r="F27" i="4"/>
  <c r="D27" i="4"/>
  <c r="I26" i="4" s="1"/>
  <c r="O24" i="4"/>
  <c r="N24" i="4"/>
  <c r="I24" i="4"/>
  <c r="G22" i="4"/>
  <c r="I23" i="4" s="1"/>
  <c r="M23" i="4" s="1"/>
  <c r="F22" i="4"/>
  <c r="I22" i="4" s="1"/>
  <c r="D22" i="4"/>
  <c r="O19" i="4"/>
  <c r="N19" i="4"/>
  <c r="I19" i="4"/>
  <c r="G17" i="4"/>
  <c r="I18" i="4" s="1"/>
  <c r="F17" i="4"/>
  <c r="I17" i="4" s="1"/>
  <c r="D17" i="4"/>
  <c r="I16" i="4" s="1"/>
  <c r="D129" i="3"/>
  <c r="D122" i="3"/>
  <c r="B122" i="3"/>
  <c r="S120" i="3"/>
  <c r="R120" i="3"/>
  <c r="Q120" i="3"/>
  <c r="L120" i="3"/>
  <c r="K120" i="3"/>
  <c r="O118" i="3"/>
  <c r="N118" i="3"/>
  <c r="I118" i="3"/>
  <c r="G116" i="3"/>
  <c r="I117" i="3" s="1"/>
  <c r="M117" i="3" s="1"/>
  <c r="F116" i="3"/>
  <c r="I116" i="3" s="1"/>
  <c r="D116" i="3"/>
  <c r="I115" i="3" s="1"/>
  <c r="O113" i="3"/>
  <c r="N113" i="3"/>
  <c r="I113" i="3"/>
  <c r="G111" i="3"/>
  <c r="I112" i="3" s="1"/>
  <c r="M112" i="3" s="1"/>
  <c r="F111" i="3"/>
  <c r="D111" i="3"/>
  <c r="I110" i="3" s="1"/>
  <c r="P108" i="3"/>
  <c r="O108" i="3"/>
  <c r="I108" i="3"/>
  <c r="N108" i="3" s="1"/>
  <c r="G106" i="3"/>
  <c r="I107" i="3" s="1"/>
  <c r="M107" i="3" s="1"/>
  <c r="F106" i="3"/>
  <c r="I106" i="3" s="1"/>
  <c r="D106" i="3"/>
  <c r="I105" i="3" s="1"/>
  <c r="P103" i="3"/>
  <c r="O103" i="3"/>
  <c r="I103" i="3"/>
  <c r="N103" i="3" s="1"/>
  <c r="G101" i="3"/>
  <c r="I102" i="3" s="1"/>
  <c r="M102" i="3" s="1"/>
  <c r="F101" i="3"/>
  <c r="D101" i="3"/>
  <c r="I100" i="3" s="1"/>
  <c r="O98" i="3"/>
  <c r="N98" i="3"/>
  <c r="I98" i="3"/>
  <c r="I97" i="3"/>
  <c r="M97" i="3" s="1"/>
  <c r="I96" i="3"/>
  <c r="G96" i="3"/>
  <c r="F96" i="3"/>
  <c r="D96" i="3"/>
  <c r="I95" i="3" s="1"/>
  <c r="O93" i="3"/>
  <c r="N93" i="3"/>
  <c r="I93" i="3"/>
  <c r="G91" i="3"/>
  <c r="I92" i="3" s="1"/>
  <c r="M92" i="3" s="1"/>
  <c r="F91" i="3"/>
  <c r="D91" i="3"/>
  <c r="I90" i="3" s="1"/>
  <c r="O88" i="3"/>
  <c r="N88" i="3"/>
  <c r="I88" i="3"/>
  <c r="G86" i="3"/>
  <c r="I87" i="3" s="1"/>
  <c r="M87" i="3" s="1"/>
  <c r="F86" i="3"/>
  <c r="I86" i="3" s="1"/>
  <c r="D86" i="3"/>
  <c r="O82" i="3"/>
  <c r="N82" i="3"/>
  <c r="I82" i="3"/>
  <c r="G80" i="3"/>
  <c r="I81" i="3" s="1"/>
  <c r="M81" i="3" s="1"/>
  <c r="F80" i="3"/>
  <c r="I80" i="3" s="1"/>
  <c r="D80" i="3"/>
  <c r="I79" i="3" s="1"/>
  <c r="O77" i="3"/>
  <c r="N77" i="3"/>
  <c r="I77" i="3"/>
  <c r="G75" i="3"/>
  <c r="I76" i="3" s="1"/>
  <c r="M76" i="3" s="1"/>
  <c r="F75" i="3"/>
  <c r="D75" i="3"/>
  <c r="I74" i="3" s="1"/>
  <c r="O72" i="3"/>
  <c r="N72" i="3"/>
  <c r="I72" i="3"/>
  <c r="G70" i="3"/>
  <c r="I71" i="3" s="1"/>
  <c r="M71" i="3" s="1"/>
  <c r="F70" i="3"/>
  <c r="I70" i="3" s="1"/>
  <c r="D70" i="3"/>
  <c r="O67" i="3"/>
  <c r="N67" i="3"/>
  <c r="I67" i="3"/>
  <c r="G65" i="3"/>
  <c r="F65" i="3"/>
  <c r="I65" i="3" s="1"/>
  <c r="D65" i="3"/>
  <c r="I64" i="3" s="1"/>
  <c r="O62" i="3"/>
  <c r="N62" i="3"/>
  <c r="I62" i="3"/>
  <c r="G60" i="3"/>
  <c r="I61" i="3" s="1"/>
  <c r="M61" i="3" s="1"/>
  <c r="F60" i="3"/>
  <c r="I60" i="3" s="1"/>
  <c r="D60" i="3"/>
  <c r="I59" i="3" s="1"/>
  <c r="O57" i="3"/>
  <c r="N57" i="3"/>
  <c r="I57" i="3"/>
  <c r="G55" i="3"/>
  <c r="I56" i="3" s="1"/>
  <c r="M56" i="3" s="1"/>
  <c r="F55" i="3"/>
  <c r="I55" i="3" s="1"/>
  <c r="D55" i="3"/>
  <c r="I54" i="3" s="1"/>
  <c r="O52" i="3"/>
  <c r="N52" i="3"/>
  <c r="I52" i="3"/>
  <c r="G50" i="3"/>
  <c r="I51" i="3" s="1"/>
  <c r="M51" i="3" s="1"/>
  <c r="F50" i="3"/>
  <c r="I50" i="3" s="1"/>
  <c r="D50" i="3"/>
  <c r="I49" i="3" s="1"/>
  <c r="O47" i="3"/>
  <c r="N47" i="3"/>
  <c r="I47" i="3"/>
  <c r="G45" i="3"/>
  <c r="I46" i="3" s="1"/>
  <c r="M46" i="3" s="1"/>
  <c r="F45" i="3"/>
  <c r="I45" i="3" s="1"/>
  <c r="D45" i="3"/>
  <c r="O42" i="3"/>
  <c r="N42" i="3"/>
  <c r="I42" i="3"/>
  <c r="G40" i="3"/>
  <c r="I41" i="3" s="1"/>
  <c r="M41" i="3" s="1"/>
  <c r="F40" i="3"/>
  <c r="I40" i="3" s="1"/>
  <c r="D40" i="3"/>
  <c r="I39" i="3" s="1"/>
  <c r="O37" i="3"/>
  <c r="N37" i="3"/>
  <c r="I37" i="3"/>
  <c r="G35" i="3"/>
  <c r="I36" i="3" s="1"/>
  <c r="M36" i="3" s="1"/>
  <c r="F35" i="3"/>
  <c r="I35" i="3" s="1"/>
  <c r="D35" i="3"/>
  <c r="I34" i="3" s="1"/>
  <c r="O32" i="3"/>
  <c r="N32" i="3"/>
  <c r="I32" i="3"/>
  <c r="G30" i="3"/>
  <c r="I31" i="3" s="1"/>
  <c r="M31" i="3" s="1"/>
  <c r="F30" i="3"/>
  <c r="I30" i="3" s="1"/>
  <c r="D30" i="3"/>
  <c r="O27" i="3"/>
  <c r="N27" i="3"/>
  <c r="I27" i="3"/>
  <c r="G25" i="3"/>
  <c r="I26" i="3" s="1"/>
  <c r="M26" i="3" s="1"/>
  <c r="F25" i="3"/>
  <c r="I25" i="3" s="1"/>
  <c r="D25" i="3"/>
  <c r="I24" i="3" s="1"/>
  <c r="O22" i="3"/>
  <c r="N22" i="3"/>
  <c r="I22" i="3"/>
  <c r="G20" i="3"/>
  <c r="I21" i="3" s="1"/>
  <c r="M21" i="3" s="1"/>
  <c r="F20" i="3"/>
  <c r="I20" i="3" s="1"/>
  <c r="D20" i="3"/>
  <c r="I19" i="3" s="1"/>
  <c r="O17" i="3"/>
  <c r="N17" i="3"/>
  <c r="I17" i="3"/>
  <c r="G15" i="3"/>
  <c r="I16" i="3" s="1"/>
  <c r="F15" i="3"/>
  <c r="I15" i="3" s="1"/>
  <c r="D15" i="3"/>
  <c r="I14" i="3" s="1"/>
  <c r="D206" i="1"/>
  <c r="B206" i="1"/>
  <c r="D205" i="1"/>
  <c r="B205" i="1"/>
  <c r="D204" i="1"/>
  <c r="B204" i="1"/>
  <c r="O191" i="1"/>
  <c r="N191" i="1"/>
  <c r="I191" i="1"/>
  <c r="G189" i="1"/>
  <c r="I190" i="1" s="1"/>
  <c r="M190" i="1" s="1"/>
  <c r="F189" i="1"/>
  <c r="I189" i="1" s="1"/>
  <c r="D189" i="1"/>
  <c r="I188" i="1" s="1"/>
  <c r="O186" i="1"/>
  <c r="N186" i="1"/>
  <c r="I186" i="1"/>
  <c r="G184" i="1"/>
  <c r="F184" i="1"/>
  <c r="I184" i="1" s="1"/>
  <c r="D184" i="1"/>
  <c r="I183" i="1" s="1"/>
  <c r="P181" i="1"/>
  <c r="O181" i="1"/>
  <c r="I181" i="1"/>
  <c r="N181" i="1" s="1"/>
  <c r="G179" i="1"/>
  <c r="I180" i="1" s="1"/>
  <c r="M180" i="1" s="1"/>
  <c r="F179" i="1"/>
  <c r="D179" i="1"/>
  <c r="I178" i="1" s="1"/>
  <c r="P176" i="1"/>
  <c r="O176" i="1"/>
  <c r="I176" i="1"/>
  <c r="N176" i="1" s="1"/>
  <c r="G174" i="1"/>
  <c r="I175" i="1" s="1"/>
  <c r="M175" i="1" s="1"/>
  <c r="F174" i="1"/>
  <c r="D174" i="1"/>
  <c r="I173" i="1" s="1"/>
  <c r="O170" i="1"/>
  <c r="N170" i="1"/>
  <c r="I170" i="1"/>
  <c r="G168" i="1"/>
  <c r="I169" i="1" s="1"/>
  <c r="M169" i="1" s="1"/>
  <c r="F168" i="1"/>
  <c r="I168" i="1" s="1"/>
  <c r="D168" i="1"/>
  <c r="I167" i="1" s="1"/>
  <c r="O163" i="1"/>
  <c r="N163" i="1"/>
  <c r="I163" i="1"/>
  <c r="G161" i="1"/>
  <c r="I162" i="1" s="1"/>
  <c r="M162" i="1" s="1"/>
  <c r="F161" i="1"/>
  <c r="I161" i="1" s="1"/>
  <c r="D161" i="1"/>
  <c r="O157" i="1"/>
  <c r="N157" i="1"/>
  <c r="I157" i="1"/>
  <c r="G155" i="1"/>
  <c r="I156" i="1" s="1"/>
  <c r="M156" i="1" s="1"/>
  <c r="F155" i="1"/>
  <c r="D155" i="1"/>
  <c r="I154" i="1" s="1"/>
  <c r="O152" i="1"/>
  <c r="N152" i="1"/>
  <c r="I152" i="1"/>
  <c r="G150" i="1"/>
  <c r="I151" i="1" s="1"/>
  <c r="M151" i="1" s="1"/>
  <c r="F150" i="1"/>
  <c r="I150" i="1" s="1"/>
  <c r="D150" i="1"/>
  <c r="I149" i="1" s="1"/>
  <c r="O147" i="1"/>
  <c r="N147" i="1"/>
  <c r="I147" i="1"/>
  <c r="G145" i="1"/>
  <c r="I146" i="1" s="1"/>
  <c r="M146" i="1" s="1"/>
  <c r="F145" i="1"/>
  <c r="I145" i="1" s="1"/>
  <c r="D145" i="1"/>
  <c r="I144" i="1" s="1"/>
  <c r="O142" i="1"/>
  <c r="N142" i="1"/>
  <c r="I142" i="1"/>
  <c r="G140" i="1"/>
  <c r="I141" i="1" s="1"/>
  <c r="M141" i="1" s="1"/>
  <c r="F140" i="1"/>
  <c r="I140" i="1" s="1"/>
  <c r="D140" i="1"/>
  <c r="I139" i="1" s="1"/>
  <c r="O137" i="1"/>
  <c r="N137" i="1"/>
  <c r="I137" i="1"/>
  <c r="G135" i="1"/>
  <c r="I136" i="1" s="1"/>
  <c r="M136" i="1" s="1"/>
  <c r="F135" i="1"/>
  <c r="D135" i="1"/>
  <c r="I134" i="1" s="1"/>
  <c r="O132" i="1"/>
  <c r="N132" i="1"/>
  <c r="I132" i="1"/>
  <c r="I131" i="1"/>
  <c r="M131" i="1" s="1"/>
  <c r="G130" i="1"/>
  <c r="F130" i="1"/>
  <c r="I130" i="1" s="1"/>
  <c r="D130" i="1"/>
  <c r="I129" i="1" s="1"/>
  <c r="O127" i="1"/>
  <c r="N127" i="1"/>
  <c r="I127" i="1"/>
  <c r="G125" i="1"/>
  <c r="I126" i="1" s="1"/>
  <c r="M126" i="1" s="1"/>
  <c r="F125" i="1"/>
  <c r="I125" i="1" s="1"/>
  <c r="D125" i="1"/>
  <c r="I124" i="1" s="1"/>
  <c r="O122" i="1"/>
  <c r="N122" i="1"/>
  <c r="I122" i="1"/>
  <c r="G120" i="1"/>
  <c r="I121" i="1" s="1"/>
  <c r="M121" i="1" s="1"/>
  <c r="F120" i="1"/>
  <c r="I120" i="1" s="1"/>
  <c r="D120" i="1"/>
  <c r="O117" i="1"/>
  <c r="N117" i="1"/>
  <c r="I117" i="1"/>
  <c r="G115" i="1"/>
  <c r="I116" i="1" s="1"/>
  <c r="M116" i="1" s="1"/>
  <c r="F115" i="1"/>
  <c r="I115" i="1" s="1"/>
  <c r="D115" i="1"/>
  <c r="O112" i="1"/>
  <c r="N112" i="1"/>
  <c r="I112" i="1"/>
  <c r="G110" i="1"/>
  <c r="I111" i="1" s="1"/>
  <c r="M111" i="1" s="1"/>
  <c r="F110" i="1"/>
  <c r="I110" i="1" s="1"/>
  <c r="D110" i="1"/>
  <c r="I109" i="1" s="1"/>
  <c r="O107" i="1"/>
  <c r="N107" i="1"/>
  <c r="I107" i="1"/>
  <c r="G105" i="1"/>
  <c r="I106" i="1" s="1"/>
  <c r="M106" i="1" s="1"/>
  <c r="F105" i="1"/>
  <c r="I105" i="1" s="1"/>
  <c r="D105" i="1"/>
  <c r="I104" i="1" s="1"/>
  <c r="O102" i="1"/>
  <c r="N102" i="1"/>
  <c r="I102" i="1"/>
  <c r="I101" i="1"/>
  <c r="M101" i="1" s="1"/>
  <c r="G100" i="1"/>
  <c r="F100" i="1"/>
  <c r="I100" i="1" s="1"/>
  <c r="D100" i="1"/>
  <c r="O97" i="1"/>
  <c r="N97" i="1"/>
  <c r="I97" i="1"/>
  <c r="G95" i="1"/>
  <c r="I96" i="1" s="1"/>
  <c r="M96" i="1" s="1"/>
  <c r="F95" i="1"/>
  <c r="D95" i="1"/>
  <c r="I94" i="1" s="1"/>
  <c r="O92" i="1"/>
  <c r="N92" i="1"/>
  <c r="I92" i="1"/>
  <c r="G90" i="1"/>
  <c r="I91" i="1" s="1"/>
  <c r="F90" i="1"/>
  <c r="I90" i="1" s="1"/>
  <c r="D90" i="1"/>
  <c r="I89" i="1" s="1"/>
  <c r="O87" i="1"/>
  <c r="N87" i="1"/>
  <c r="I87" i="1"/>
  <c r="G85" i="1"/>
  <c r="I86" i="1" s="1"/>
  <c r="M86" i="1" s="1"/>
  <c r="F85" i="1"/>
  <c r="D85" i="1"/>
  <c r="I84" i="1" s="1"/>
  <c r="O82" i="1"/>
  <c r="N82" i="1"/>
  <c r="I82" i="1"/>
  <c r="G80" i="1"/>
  <c r="I81" i="1" s="1"/>
  <c r="M81" i="1" s="1"/>
  <c r="F80" i="1"/>
  <c r="I80" i="1" s="1"/>
  <c r="D80" i="1"/>
  <c r="O77" i="1"/>
  <c r="N77" i="1"/>
  <c r="I77" i="1"/>
  <c r="G75" i="1"/>
  <c r="I76" i="1" s="1"/>
  <c r="M76" i="1" s="1"/>
  <c r="F75" i="1"/>
  <c r="I75" i="1" s="1"/>
  <c r="D75" i="1"/>
  <c r="I74" i="1" s="1"/>
  <c r="O72" i="1"/>
  <c r="N72" i="1"/>
  <c r="I72" i="1"/>
  <c r="G70" i="1"/>
  <c r="I71" i="1" s="1"/>
  <c r="M71" i="1" s="1"/>
  <c r="F70" i="1"/>
  <c r="D70" i="1"/>
  <c r="I69" i="1" s="1"/>
  <c r="P67" i="1"/>
  <c r="O67" i="1"/>
  <c r="I67" i="1"/>
  <c r="N67" i="1" s="1"/>
  <c r="G65" i="1"/>
  <c r="I66" i="1" s="1"/>
  <c r="M66" i="1" s="1"/>
  <c r="F65" i="1"/>
  <c r="I65" i="1" s="1"/>
  <c r="D65" i="1"/>
  <c r="O62" i="1"/>
  <c r="N62" i="1"/>
  <c r="I62" i="1"/>
  <c r="G60" i="1"/>
  <c r="I61" i="1" s="1"/>
  <c r="M61" i="1" s="1"/>
  <c r="F60" i="1"/>
  <c r="I60" i="1" s="1"/>
  <c r="D60" i="1"/>
  <c r="I59" i="1" s="1"/>
  <c r="O57" i="1"/>
  <c r="N57" i="1"/>
  <c r="I57" i="1"/>
  <c r="G55" i="1"/>
  <c r="I56" i="1" s="1"/>
  <c r="M56" i="1" s="1"/>
  <c r="F55" i="1"/>
  <c r="I55" i="1" s="1"/>
  <c r="D55" i="1"/>
  <c r="I54" i="1" s="1"/>
  <c r="O52" i="1"/>
  <c r="N52" i="1"/>
  <c r="I52" i="1"/>
  <c r="G50" i="1"/>
  <c r="I51" i="1" s="1"/>
  <c r="M51" i="1" s="1"/>
  <c r="F50" i="1"/>
  <c r="I50" i="1" s="1"/>
  <c r="D50" i="1"/>
  <c r="I49" i="1" s="1"/>
  <c r="O47" i="1"/>
  <c r="N47" i="1"/>
  <c r="I47" i="1"/>
  <c r="G45" i="1"/>
  <c r="I46" i="1" s="1"/>
  <c r="M46" i="1" s="1"/>
  <c r="F45" i="1"/>
  <c r="I45" i="1" s="1"/>
  <c r="D45" i="1"/>
  <c r="O42" i="1"/>
  <c r="N42" i="1"/>
  <c r="I42" i="1"/>
  <c r="G40" i="1"/>
  <c r="I41" i="1" s="1"/>
  <c r="M41" i="1" s="1"/>
  <c r="F40" i="1"/>
  <c r="I40" i="1" s="1"/>
  <c r="D40" i="1"/>
  <c r="P37" i="1"/>
  <c r="O37" i="1"/>
  <c r="I37" i="1"/>
  <c r="N37" i="1" s="1"/>
  <c r="G35" i="1"/>
  <c r="I36" i="1" s="1"/>
  <c r="M36" i="1" s="1"/>
  <c r="F35" i="1"/>
  <c r="I35" i="1" s="1"/>
  <c r="D35" i="1"/>
  <c r="I34" i="1" s="1"/>
  <c r="O32" i="1"/>
  <c r="N32" i="1"/>
  <c r="I32" i="1"/>
  <c r="G30" i="1"/>
  <c r="I31" i="1" s="1"/>
  <c r="M31" i="1" s="1"/>
  <c r="F30" i="1"/>
  <c r="I30" i="1" s="1"/>
  <c r="D30" i="1"/>
  <c r="I29" i="1" s="1"/>
  <c r="O27" i="1"/>
  <c r="N27" i="1"/>
  <c r="I27" i="1"/>
  <c r="G25" i="1"/>
  <c r="I26" i="1" s="1"/>
  <c r="M26" i="1" s="1"/>
  <c r="F25" i="1"/>
  <c r="I25" i="1" s="1"/>
  <c r="D25" i="1"/>
  <c r="O22" i="1"/>
  <c r="N22" i="1"/>
  <c r="I22" i="1"/>
  <c r="G20" i="1"/>
  <c r="I21" i="1" s="1"/>
  <c r="M21" i="1" s="1"/>
  <c r="F20" i="1"/>
  <c r="D20" i="1"/>
  <c r="I19" i="1" s="1"/>
  <c r="O17" i="1"/>
  <c r="N17" i="1"/>
  <c r="I17" i="1"/>
  <c r="G15" i="1"/>
  <c r="I16" i="1" s="1"/>
  <c r="F15" i="1"/>
  <c r="I15" i="1" s="1"/>
  <c r="D15" i="1"/>
  <c r="I14" i="1" s="1"/>
  <c r="I202" i="6" l="1"/>
  <c r="I203" i="6" s="1"/>
  <c r="E118" i="4"/>
  <c r="H118" i="4"/>
  <c r="M91" i="1"/>
  <c r="H193" i="1"/>
  <c r="N193" i="1"/>
  <c r="O193" i="1"/>
  <c r="P67" i="3"/>
  <c r="P29" i="4"/>
  <c r="P54" i="4"/>
  <c r="P57" i="3"/>
  <c r="I28" i="3"/>
  <c r="H30" i="4"/>
  <c r="P85" i="4"/>
  <c r="P49" i="4"/>
  <c r="P100" i="4"/>
  <c r="P90" i="4"/>
  <c r="P24" i="4"/>
  <c r="P44" i="4"/>
  <c r="P74" i="4"/>
  <c r="P69" i="4"/>
  <c r="H101" i="4"/>
  <c r="P64" i="4"/>
  <c r="I35" i="4"/>
  <c r="P79" i="4"/>
  <c r="P116" i="4"/>
  <c r="P95" i="4"/>
  <c r="P93" i="3"/>
  <c r="P98" i="3"/>
  <c r="P113" i="3"/>
  <c r="I83" i="3"/>
  <c r="P118" i="3"/>
  <c r="P22" i="3"/>
  <c r="I43" i="3"/>
  <c r="I38" i="3"/>
  <c r="H43" i="3"/>
  <c r="P47" i="3"/>
  <c r="H68" i="3"/>
  <c r="P88" i="3"/>
  <c r="I63" i="3"/>
  <c r="N120" i="3"/>
  <c r="P82" i="3"/>
  <c r="P62" i="3"/>
  <c r="I66" i="3"/>
  <c r="M66" i="3" s="1"/>
  <c r="H99" i="3"/>
  <c r="I23" i="3"/>
  <c r="H23" i="3"/>
  <c r="P27" i="3"/>
  <c r="H53" i="3"/>
  <c r="P72" i="3"/>
  <c r="I109" i="3"/>
  <c r="P170" i="1"/>
  <c r="I78" i="1"/>
  <c r="P57" i="1"/>
  <c r="P152" i="1"/>
  <c r="P107" i="1"/>
  <c r="P112" i="1"/>
  <c r="P102" i="1"/>
  <c r="P32" i="1"/>
  <c r="P42" i="1"/>
  <c r="P47" i="1"/>
  <c r="P127" i="1"/>
  <c r="P27" i="1"/>
  <c r="P122" i="1"/>
  <c r="P92" i="1"/>
  <c r="P117" i="1"/>
  <c r="I63" i="1"/>
  <c r="I58" i="1"/>
  <c r="I148" i="1"/>
  <c r="H58" i="1"/>
  <c r="P62" i="1"/>
  <c r="P186" i="1"/>
  <c r="P132" i="1"/>
  <c r="H182" i="1"/>
  <c r="P87" i="1"/>
  <c r="P97" i="1"/>
  <c r="I133" i="1"/>
  <c r="I179" i="1"/>
  <c r="I182" i="1" s="1"/>
  <c r="H108" i="1"/>
  <c r="P22" i="1"/>
  <c r="P52" i="1"/>
  <c r="P191" i="1"/>
  <c r="P72" i="1"/>
  <c r="P77" i="1"/>
  <c r="I93" i="1"/>
  <c r="I143" i="1"/>
  <c r="P147" i="1"/>
  <c r="D7" i="5"/>
  <c r="I185" i="1"/>
  <c r="G193" i="1" s="1"/>
  <c r="H187" i="1"/>
  <c r="M16" i="3"/>
  <c r="M120" i="3" s="1"/>
  <c r="M16" i="1"/>
  <c r="I18" i="3"/>
  <c r="O120" i="3"/>
  <c r="H38" i="3"/>
  <c r="H58" i="3"/>
  <c r="I119" i="3"/>
  <c r="I60" i="4"/>
  <c r="I39" i="1"/>
  <c r="I43" i="1" s="1"/>
  <c r="H43" i="1"/>
  <c r="I160" i="1"/>
  <c r="I164" i="1" s="1"/>
  <c r="H164" i="1"/>
  <c r="I192" i="1"/>
  <c r="H138" i="1"/>
  <c r="I135" i="1"/>
  <c r="I138" i="1" s="1"/>
  <c r="I18" i="1"/>
  <c r="I44" i="1"/>
  <c r="I48" i="1" s="1"/>
  <c r="H48" i="1"/>
  <c r="P82" i="1"/>
  <c r="H143" i="1"/>
  <c r="P17" i="3"/>
  <c r="P77" i="3"/>
  <c r="H114" i="3"/>
  <c r="I111" i="3"/>
  <c r="I114" i="3" s="1"/>
  <c r="I119" i="1"/>
  <c r="I123" i="1" s="1"/>
  <c r="H123" i="1"/>
  <c r="I29" i="3"/>
  <c r="H33" i="3"/>
  <c r="I58" i="3"/>
  <c r="I53" i="4"/>
  <c r="G118" i="4" s="1"/>
  <c r="H55" i="4"/>
  <c r="M105" i="4"/>
  <c r="I107" i="4"/>
  <c r="I99" i="1"/>
  <c r="I103" i="1" s="1"/>
  <c r="H103" i="1"/>
  <c r="I64" i="1"/>
  <c r="I68" i="1" s="1"/>
  <c r="H68" i="1"/>
  <c r="H63" i="3"/>
  <c r="I99" i="3"/>
  <c r="M18" i="4"/>
  <c r="I20" i="4"/>
  <c r="O34" i="4"/>
  <c r="O118" i="4" s="1"/>
  <c r="N34" i="4"/>
  <c r="N118" i="4" s="1"/>
  <c r="I155" i="1"/>
  <c r="I158" i="1" s="1"/>
  <c r="H158" i="1"/>
  <c r="H78" i="3"/>
  <c r="I75" i="3"/>
  <c r="I78" i="3" s="1"/>
  <c r="H23" i="1"/>
  <c r="I20" i="1"/>
  <c r="I23" i="1" s="1"/>
  <c r="I53" i="1"/>
  <c r="H78" i="1"/>
  <c r="I108" i="1"/>
  <c r="I113" i="1"/>
  <c r="H171" i="1"/>
  <c r="P52" i="3"/>
  <c r="I80" i="4"/>
  <c r="H18" i="1"/>
  <c r="I24" i="1"/>
  <c r="H28" i="1"/>
  <c r="H73" i="1"/>
  <c r="I70" i="1"/>
  <c r="I73" i="1" s="1"/>
  <c r="H93" i="1"/>
  <c r="I153" i="1"/>
  <c r="I53" i="3"/>
  <c r="H83" i="3"/>
  <c r="I37" i="4"/>
  <c r="I40" i="4" s="1"/>
  <c r="H40" i="4"/>
  <c r="H50" i="4"/>
  <c r="P17" i="1"/>
  <c r="H33" i="1"/>
  <c r="H88" i="1"/>
  <c r="I85" i="1"/>
  <c r="I88" i="1" s="1"/>
  <c r="I114" i="1"/>
  <c r="I118" i="1" s="1"/>
  <c r="H118" i="1"/>
  <c r="P137" i="1"/>
  <c r="H153" i="1"/>
  <c r="H177" i="1"/>
  <c r="I174" i="1"/>
  <c r="I177" i="1" s="1"/>
  <c r="P32" i="3"/>
  <c r="P37" i="3"/>
  <c r="H94" i="3"/>
  <c r="I91" i="3"/>
  <c r="I94" i="3" s="1"/>
  <c r="H98" i="1"/>
  <c r="I95" i="1"/>
  <c r="I98" i="1" s="1"/>
  <c r="I33" i="1"/>
  <c r="I38" i="1"/>
  <c r="P142" i="1"/>
  <c r="P163" i="1"/>
  <c r="H120" i="3"/>
  <c r="I69" i="3"/>
  <c r="I73" i="3" s="1"/>
  <c r="H73" i="3"/>
  <c r="H104" i="3"/>
  <c r="I101" i="3"/>
  <c r="I104" i="3" s="1"/>
  <c r="I75" i="4"/>
  <c r="H60" i="4"/>
  <c r="H96" i="4"/>
  <c r="H38" i="1"/>
  <c r="H53" i="1"/>
  <c r="I79" i="1"/>
  <c r="I83" i="1" s="1"/>
  <c r="H83" i="1"/>
  <c r="H113" i="1"/>
  <c r="H128" i="1"/>
  <c r="H192" i="1"/>
  <c r="H18" i="3"/>
  <c r="I85" i="3"/>
  <c r="I89" i="3" s="1"/>
  <c r="H89" i="3"/>
  <c r="H119" i="3"/>
  <c r="H70" i="4"/>
  <c r="H107" i="4"/>
  <c r="H117" i="4"/>
  <c r="H148" i="1"/>
  <c r="P157" i="1"/>
  <c r="I44" i="3"/>
  <c r="I48" i="3" s="1"/>
  <c r="H48" i="3"/>
  <c r="I41" i="4"/>
  <c r="I45" i="4" s="1"/>
  <c r="H45" i="4"/>
  <c r="I61" i="4"/>
  <c r="I65" i="4" s="1"/>
  <c r="H65" i="4"/>
  <c r="H20" i="4"/>
  <c r="H75" i="4"/>
  <c r="I83" i="4"/>
  <c r="I86" i="4" s="1"/>
  <c r="H86" i="4"/>
  <c r="I87" i="4"/>
  <c r="I91" i="4" s="1"/>
  <c r="H91" i="4"/>
  <c r="I108" i="4"/>
  <c r="I112" i="4" s="1"/>
  <c r="H112" i="4"/>
  <c r="I171" i="1"/>
  <c r="H109" i="3"/>
  <c r="I27" i="4"/>
  <c r="F118" i="4" s="1"/>
  <c r="F120" i="4" s="1"/>
  <c r="I120" i="4" s="1"/>
  <c r="I50" i="4"/>
  <c r="I98" i="4"/>
  <c r="I101" i="4" s="1"/>
  <c r="I128" i="1"/>
  <c r="P42" i="3"/>
  <c r="I21" i="4"/>
  <c r="H25" i="4"/>
  <c r="H35" i="4"/>
  <c r="P59" i="4"/>
  <c r="I96" i="4"/>
  <c r="H63" i="1"/>
  <c r="H133" i="1"/>
  <c r="H28" i="3"/>
  <c r="P39" i="4"/>
  <c r="I70" i="4"/>
  <c r="H80" i="4"/>
  <c r="I117" i="4"/>
  <c r="P19" i="4"/>
  <c r="M118" i="4" l="1"/>
  <c r="P193" i="1"/>
  <c r="E193" i="1"/>
  <c r="M193" i="1"/>
  <c r="F193" i="1"/>
  <c r="F195" i="1" s="1"/>
  <c r="I195" i="1" s="1"/>
  <c r="P34" i="4"/>
  <c r="P118" i="4" s="1"/>
  <c r="F120" i="3"/>
  <c r="G120" i="3"/>
  <c r="I68" i="3"/>
  <c r="I28" i="1"/>
  <c r="I30" i="4"/>
  <c r="I118" i="4" s="1"/>
  <c r="I121" i="4" s="1"/>
  <c r="M53" i="4"/>
  <c r="I55" i="4"/>
  <c r="P120" i="3"/>
  <c r="I25" i="4"/>
  <c r="I33" i="3"/>
  <c r="I120" i="3" s="1"/>
  <c r="E120" i="3"/>
  <c r="M185" i="1"/>
  <c r="I187" i="1"/>
  <c r="I193" i="1" s="1"/>
  <c r="I122" i="4" l="1"/>
  <c r="I123" i="4" s="1"/>
  <c r="I124" i="4" s="1"/>
  <c r="I125" i="4" s="1"/>
  <c r="I126" i="4" s="1"/>
  <c r="D12" i="5" s="1"/>
  <c r="I196" i="1"/>
  <c r="F122" i="3"/>
  <c r="I122" i="3" s="1"/>
  <c r="I123" i="3" s="1"/>
  <c r="I124" i="3" s="1"/>
  <c r="I127" i="4" l="1"/>
  <c r="I128" i="4" s="1"/>
  <c r="I197" i="1"/>
  <c r="I198" i="1" s="1"/>
  <c r="I199" i="1" s="1"/>
  <c r="I200" i="1" s="1"/>
  <c r="I201" i="1" s="1"/>
  <c r="I125" i="3"/>
  <c r="I126" i="3" s="1"/>
  <c r="I202" i="1" l="1"/>
  <c r="I203" i="1" s="1"/>
  <c r="D10" i="5"/>
  <c r="I127" i="3" l="1"/>
  <c r="I128" i="3" s="1"/>
  <c r="D11" i="5" s="1"/>
  <c r="I129" i="3" l="1"/>
  <c r="I130" i="3" s="1"/>
  <c r="I206" i="1"/>
  <c r="I205" i="1"/>
  <c r="I204" i="1"/>
  <c r="I207" i="1" l="1"/>
</calcChain>
</file>

<file path=xl/sharedStrings.xml><?xml version="1.0" encoding="utf-8"?>
<sst xmlns="http://schemas.openxmlformats.org/spreadsheetml/2006/main" count="2740" uniqueCount="581">
  <si>
    <t>Formular F3</t>
  </si>
  <si>
    <t>LISTA_x000D_
cu cantitatile de lucrari pe categorii de lucrari</t>
  </si>
  <si>
    <r>
      <t xml:space="preserve">Obiect: OB1 </t>
    </r>
    <r>
      <rPr>
        <sz val="10"/>
        <color theme="1"/>
        <rFont val="Calibri"/>
        <family val="2"/>
        <scheme val="minor"/>
      </rPr>
      <t>Hala depozitare 1</t>
    </r>
  </si>
  <si>
    <t>[ ron ]</t>
  </si>
  <si>
    <t>Nr.</t>
  </si>
  <si>
    <t>Capitol lucrari</t>
  </si>
  <si>
    <t>U/M</t>
  </si>
  <si>
    <t>Cantitatea</t>
  </si>
  <si>
    <t>Pretul unitar</t>
  </si>
  <si>
    <t>Valoare</t>
  </si>
  <si>
    <t>Crt.</t>
  </si>
  <si>
    <t>Simbol</t>
  </si>
  <si>
    <t>a)materiale</t>
  </si>
  <si>
    <t>Denumire resursa</t>
  </si>
  <si>
    <t>b)manopera</t>
  </si>
  <si>
    <t>Observatii</t>
  </si>
  <si>
    <t>c)utilaj</t>
  </si>
  <si>
    <t>Corectii</t>
  </si>
  <si>
    <t>d)transport</t>
  </si>
  <si>
    <t>Liste Anexe</t>
  </si>
  <si>
    <t>Total(a+b+c+d)</t>
  </si>
  <si>
    <t>TSC02C1      82</t>
  </si>
  <si>
    <t xml:space="preserve">SUTE MC   </t>
  </si>
  <si>
    <t xml:space="preserve">SAPATURA CU EXCAVAT.PE PNEURI 0,21-0,39 MC PAMINT UMIDIT.NATUR.DESC AUT.TER.CAT.1                   </t>
  </si>
  <si>
    <t xml:space="preserve">                                                  </t>
  </si>
  <si>
    <t>TSA12C1      82</t>
  </si>
  <si>
    <t xml:space="preserve">M CUB     </t>
  </si>
  <si>
    <t xml:space="preserve">SAP.MAN.IN GROPI CU LARG.1-1,5M CU SPRIJ.EVAC.MAN.IN PAM.CU UMID.NAT.LA ADINC.0,0-1,5M,T.TARE       </t>
  </si>
  <si>
    <t xml:space="preserve">stalpi estacada                                   </t>
  </si>
  <si>
    <t>TSD03C1      82</t>
  </si>
  <si>
    <t xml:space="preserve">IMPRAST.PAM.AFINAT CU BULD.PE SENILE DE 81-180 CP IN STRAT.CU GROS.DE 21-30 CM TER.CAT.1 SAU 2      </t>
  </si>
  <si>
    <t>TSD05B1      82</t>
  </si>
  <si>
    <t xml:space="preserve">COMPACTARE CU MAI.MEC.DE 150-200KG A UMPL.IN STRAT.DE 20-30CM EXCLUSIV UDARE STRAT DIN PAM.COEZIV   </t>
  </si>
  <si>
    <t>TRA01A10P    82</t>
  </si>
  <si>
    <t xml:space="preserve">TONE      </t>
  </si>
  <si>
    <t>TRANSPORTUL RUTIER AL PAMINTULUI SAU MOLOZULUI CU AUTOBASCULANTA DIST.=10 KM                       $</t>
  </si>
  <si>
    <t>TRI1AA10C1   82</t>
  </si>
  <si>
    <t>DESCARCAREA MATERIALELOR,GRUPA A-GRELE IN PRAFURI PRIN ARUNCARE AUTO-RAMPA,TEREN CATEG.1           $</t>
  </si>
  <si>
    <t>DA12C1       82</t>
  </si>
  <si>
    <t xml:space="preserve">STAT FUND REPROF P SPARTA PT DRUM CU ASTERNERE    MECANICA EXEC FARA IMPANARE SI FARA INNOROIRE     </t>
  </si>
  <si>
    <t xml:space="preserve">FUNDATII PERETI   H = 1,40 M                      </t>
  </si>
  <si>
    <t xml:space="preserve">STALPI ESTACADA   H= 80 CM                        </t>
  </si>
  <si>
    <t>IFB09D4      82</t>
  </si>
  <si>
    <t xml:space="preserve">MP        </t>
  </si>
  <si>
    <t xml:space="preserve">STRAT DRENANT CU GROSIMEA:20 CM DIN PIATRA SPARTA ROCA SEDIMENTARA                                  </t>
  </si>
  <si>
    <t>IFB09E4      82</t>
  </si>
  <si>
    <t xml:space="preserve">STRAT DRENANT CU GROSIMEA:25 CM DIN PIATRA SPARTA ROCA SEDIMENTARA                                  </t>
  </si>
  <si>
    <t xml:space="preserve">(ASIM.) 50 CM GROS.  - MAJORAT 100%               </t>
  </si>
  <si>
    <t>TRA01A10     82</t>
  </si>
  <si>
    <t>TRANSPORTUL RUTIER AL MATERIALELOR,SEMIFABRICATELOR CU AUTOBASCULANTA PE DIST.=  10 KM.            $</t>
  </si>
  <si>
    <t xml:space="preserve">PIATRA                                            </t>
  </si>
  <si>
    <t>CA01D1       82</t>
  </si>
  <si>
    <t xml:space="preserve">TURNARE BETON SIMPLU IN STRATURI DE 3-20CM GROSIMELA CONSTRUCTII CU H&lt;35M                           </t>
  </si>
  <si>
    <t xml:space="preserve">STALPI ESTACADA  - EGALIZARE                      </t>
  </si>
  <si>
    <t>CA01J1       82</t>
  </si>
  <si>
    <t xml:space="preserve">TURNARE BETON SIMPLU IN STRATURI DE 5-20CM PT.EGALIZARI LA CONSTRUCTII EDILITARE(APEDUCTE,CANALE)   </t>
  </si>
  <si>
    <t xml:space="preserve">CANAL CENTRAL - EGALIZARE                         </t>
  </si>
  <si>
    <t xml:space="preserve">2100957        </t>
  </si>
  <si>
    <t xml:space="preserve">BETON DE CIMENT    B 200-BC-15   STAS  3622                                                         </t>
  </si>
  <si>
    <t xml:space="preserve">PARDOSEALA                                        </t>
  </si>
  <si>
    <t>CA02C1       82</t>
  </si>
  <si>
    <t xml:space="preserve">TURNARE BETON ARMAT IN FUNDATII CONTINUE,RADIERE SI PERETI SUB COTA ZERO A CONSTR CU GROS &lt;30CM     </t>
  </si>
  <si>
    <t xml:space="preserve">STALPI ESTACADA                                   </t>
  </si>
  <si>
    <t>CA02D1       82</t>
  </si>
  <si>
    <t xml:space="preserve">TURNARE BETON ARMAT IN FUNDATII CONTINUE,RADIERE SI PERETI SUB COTA ZERO A CONSTR.CU GROS.&gt; 30CM    </t>
  </si>
  <si>
    <t xml:space="preserve">FUNDATII PERETI                                   </t>
  </si>
  <si>
    <t>CA02Z1       82</t>
  </si>
  <si>
    <t xml:space="preserve">TURNARE BETON ARMAT IN FUNDATII LA CONSTRUCTII EDILITARE (APEDUCTE,CANALE,ANEXE,ETC.)               </t>
  </si>
  <si>
    <t xml:space="preserve">CANAL CENTRAL                                     </t>
  </si>
  <si>
    <t xml:space="preserve">2100900        </t>
  </si>
  <si>
    <t xml:space="preserve">BETON DE CIMENT CLASA C35/45                                                                        </t>
  </si>
  <si>
    <t>CB11A1       82</t>
  </si>
  <si>
    <t xml:space="preserve">COFRAJE PT.BETON IN ELEVATIE DIN PANOURI LA ZID DREPT CU H&lt;3M,CU PLACAJ DE 8MM GROSIME              </t>
  </si>
  <si>
    <t>CB16A1       82</t>
  </si>
  <si>
    <t xml:space="preserve">COFRAJE PT EXEC APEDUCTELOR CANALELOR SI ANEXELOR CU PANOURI REFOLOS CU PLACAJ DE 8MM GROSIME       </t>
  </si>
  <si>
    <t>CB45A1       82</t>
  </si>
  <si>
    <t xml:space="preserve">BUCATA    </t>
  </si>
  <si>
    <t xml:space="preserve">SUSTINERI DIN GRINZI METALICE EXTENSIBILE LA CTII CU H&lt;20M    GRINZILE REZEMIND PE PERETI           </t>
  </si>
  <si>
    <t>AUT1301      82</t>
  </si>
  <si>
    <t xml:space="preserve">ORE       </t>
  </si>
  <si>
    <t>ORA PR GRINDA MET.EXTENS.L=3-5M TIP GE1 3SCH.                                                      $</t>
  </si>
  <si>
    <t>MDTC5504010  82</t>
  </si>
  <si>
    <t>TRANSPORT UTILAJ  10 KM-90100008 GRINDA METALICA   EXTENSIBILA CU L=3-5M TIP GE-1                  $</t>
  </si>
  <si>
    <t>CC01C1       82</t>
  </si>
  <si>
    <t xml:space="preserve">KG        </t>
  </si>
  <si>
    <t xml:space="preserve">MONTARE ARMATURI DIN OTEL BETON IN FUNDATII CONTI NUE,PLACI DE RADIERE,CU DIST DIN MASE PLASTICE    </t>
  </si>
  <si>
    <t>CZ0301D1     82</t>
  </si>
  <si>
    <t>CONFECT.ARMAT.FASONARE BARE PT.FUNDATII IZOL.CONTINUI SI RADIERE IN ATEL.CENT.PC 52  D=6-8MM       $</t>
  </si>
  <si>
    <t xml:space="preserve">(ASIM.) BST500S-C                                 </t>
  </si>
  <si>
    <t>CZ0301E1     82</t>
  </si>
  <si>
    <t>CONFECT.ARMAT.FASONARE BARE PT.FUNDATII IZOL.CONTINUI SI RADIERE IN ATEL.CENT.PC 52  D=10- 16 MM   $</t>
  </si>
  <si>
    <t>CZ0301F1     82</t>
  </si>
  <si>
    <t>CONFECT.ARMAT.FASONARE BARE PT.FUNDATII IZOL.CONTINUI SI RADIERE IN ATEL.CENT.PC 52  D&gt; 16MM       $</t>
  </si>
  <si>
    <t>CC02F1       82</t>
  </si>
  <si>
    <t xml:space="preserve">MONT ARMAT LA CONSTR H&lt;35M DIN PLASE CU G=1-3KG/MPIN PERETI DIAFRAGME CU DIST DIN PLASTIC           </t>
  </si>
  <si>
    <t xml:space="preserve">(ASIM.) PARDOSEALA                                </t>
  </si>
  <si>
    <r>
      <t xml:space="preserve">          L:</t>
    </r>
    <r>
      <rPr>
        <i/>
        <sz val="7"/>
        <color theme="1"/>
        <rFont val="Courier New"/>
        <family val="3"/>
      </rPr>
      <t>10175  -M   :2000756     -PLASA SUDATA   8/200/200</t>
    </r>
  </si>
  <si>
    <t>IZF04G1      82</t>
  </si>
  <si>
    <t xml:space="preserve">STRAT HIDROIZ CALD CU CARTON BIT LIP CU MASTIC BITSAU BIT CU ADAOS CAUCIUC TIP..SUPR INCL&gt;40% VERT  </t>
  </si>
  <si>
    <t xml:space="preserve">(ASIM.)                                           </t>
  </si>
  <si>
    <r>
      <t xml:space="preserve">          L:</t>
    </r>
    <r>
      <rPr>
        <i/>
        <sz val="7"/>
        <color theme="1"/>
        <rFont val="Courier New"/>
        <family val="3"/>
      </rPr>
      <t>11203  -0002:2600048     -BITUM PT.MAT.+LUCR.HIDROIZOLATII TIP H 80/90      S7064</t>
    </r>
  </si>
  <si>
    <r>
      <t xml:space="preserve">          L:</t>
    </r>
    <r>
      <rPr>
        <i/>
        <sz val="7"/>
        <color theme="1"/>
        <rFont val="Courier New"/>
        <family val="3"/>
      </rPr>
      <t>11208  -M   :9000040     -HIDROIZOLATIE PERETI CU TEFOND</t>
    </r>
  </si>
  <si>
    <t>IZF12A1      82</t>
  </si>
  <si>
    <t xml:space="preserve">IZOL TERMICE IN CAMERE FRIGOR LA PERETI CU PLACI POLIST CELUL TIP...GROS...1 STRAT                  </t>
  </si>
  <si>
    <t xml:space="preserve">(ASIM.)  ZONA STALPI ESTACADA - CANAL             </t>
  </si>
  <si>
    <r>
      <t xml:space="preserve">          L:</t>
    </r>
    <r>
      <rPr>
        <i/>
        <sz val="7"/>
        <color theme="1"/>
        <rFont val="Courier New"/>
        <family val="3"/>
      </rPr>
      <t>90220  -M   :9000006     -TERMOIZOLATIE POLIST. EXTRUDAT 10 CM</t>
    </r>
  </si>
  <si>
    <t>TRA02A10     82</t>
  </si>
  <si>
    <t>TRANSPORTUL RUTIER AL MATERIALELOR,SEMIFABRICATELOR CU AUTOCAMIONUL PE DIST.=  10 KM.              $</t>
  </si>
  <si>
    <t>TRA06A10     82</t>
  </si>
  <si>
    <t>TRANSPORTUL RUTIER AL BETONULUI-MORTARULUI CU AUTOBETONIERA DE 5,5MC DIST.  =10KM                  $</t>
  </si>
  <si>
    <t>TRB05A15     82</t>
  </si>
  <si>
    <t>TRANSPORTUL MATERIALELOR PRIN PURTAT DIRECT.MATERIALE COMODE SUB 25 KG DISTANTA 50M                $</t>
  </si>
  <si>
    <t>AUT3343      82</t>
  </si>
  <si>
    <t>POMPA PNEUMAT.DE BETON PB250 4-6MC/ORA                                                             $</t>
  </si>
  <si>
    <t>Cheltuieli directe</t>
  </si>
  <si>
    <t xml:space="preserve">  din care utilaje</t>
  </si>
  <si>
    <t xml:space="preserve">  - Vut termice</t>
  </si>
  <si>
    <t xml:space="preserve">  - Vut electrice</t>
  </si>
  <si>
    <t xml:space="preserve">  - Vut altele</t>
  </si>
  <si>
    <t xml:space="preserve"> Material beneficiar</t>
  </si>
  <si>
    <t xml:space="preserve"> Mat. demontat-remont.</t>
  </si>
  <si>
    <t xml:space="preserve">  Factor multiplicare</t>
  </si>
  <si>
    <t xml:space="preserve">  Coeficient actualizare</t>
  </si>
  <si>
    <t xml:space="preserve">  Valoare actualizare</t>
  </si>
  <si>
    <t>Total cheltuieli directe actualizat</t>
  </si>
  <si>
    <t>Alte cheltuieli directe</t>
  </si>
  <si>
    <t>TOTAL CHELT. DIRECTE</t>
  </si>
  <si>
    <t>Cheltuieli indirecte    Io =</t>
  </si>
  <si>
    <t>x To</t>
  </si>
  <si>
    <t xml:space="preserve">  din care</t>
  </si>
  <si>
    <t>x (mo-(CAS+CASS+Aj.somaj+Acc.munca+Fd.invat.))</t>
  </si>
  <si>
    <t>x (To-(CAS+CASS+Aj.somaj+Acc.munca+Fd.invat.))</t>
  </si>
  <si>
    <t>x (a+b)</t>
  </si>
  <si>
    <t>j-Alte cheltuieli indirecte</t>
  </si>
  <si>
    <t>Io-(a+b+c+d+e+f+g+h+i)</t>
  </si>
  <si>
    <t>Profit                  Po =</t>
  </si>
  <si>
    <t>x (To+Io)</t>
  </si>
  <si>
    <t>Valoare                 V =</t>
  </si>
  <si>
    <t>To+Io+Po</t>
  </si>
  <si>
    <t>Organizare de santier   OS =</t>
  </si>
  <si>
    <t>x V</t>
  </si>
  <si>
    <t>Total fara TVA</t>
  </si>
  <si>
    <t>T.V.A.                  TVA=</t>
  </si>
  <si>
    <t>x (V+OS)</t>
  </si>
  <si>
    <t>TOTAL GENERAL categorie</t>
  </si>
  <si>
    <t>CA02H1       82</t>
  </si>
  <si>
    <t xml:space="preserve">TURNARE BETON ARMAT LA CONSTRUCTII CU H&lt;35M,IN PERETI SI DIAFRAGME CU GROS.&gt;30CM                    </t>
  </si>
  <si>
    <t>CA02J1       82</t>
  </si>
  <si>
    <t xml:space="preserve">TURNARE BETON ARMAT LA CONSTRUCTII CU H&lt;35M,IN PLANSEE(GRINZI,STILPI,PLACI)CU GROS.PLACII&gt;10CM      </t>
  </si>
  <si>
    <t>CB12A1       82</t>
  </si>
  <si>
    <t xml:space="preserve">COFRAJE PT BETON IN PERETI DIAFRAGME DIN PANOURI LA CTII H&lt;20M CU PLANSEE MONOLIT PLACAJ  8 MM      </t>
  </si>
  <si>
    <t>CB13A1       82</t>
  </si>
  <si>
    <t xml:space="preserve">COFRAJE DIN PANOURI REFOLOSIBILE LA CONSTRUCTII CU H&lt;20M,LA PLACI SI GRINZI,CU PLACAJ DE 8MM        </t>
  </si>
  <si>
    <t>CB13B1       82</t>
  </si>
  <si>
    <t xml:space="preserve">COFRAJE DIN PANOURI REFOLOSIBILE LA CONSTRUCTII CU H&lt;20M,LA STILPI SI CADRE,CU PLACAJ DE 8MM        </t>
  </si>
  <si>
    <t>CC02C1       82</t>
  </si>
  <si>
    <t xml:space="preserve">MONTARE ARMAT LA CONSTR H&lt;35M DIN BARE IN GRINZI  SI STILPI D&lt;18MM PLACI D&lt;10MM CU DIST DIN PLASTIC </t>
  </si>
  <si>
    <t>CZ0302D1     82</t>
  </si>
  <si>
    <t>CONFECT ARMAT PT PERETI GRINZI STILPI DIAFRAGME LACONST OBIS IN ATELIERE CENTRALIZATEPC 52 D=6-8MM $</t>
  </si>
  <si>
    <t xml:space="preserve">(asim.) BST500S-C                                 </t>
  </si>
  <si>
    <t>CZ0302E1     82</t>
  </si>
  <si>
    <t>CONFECT ARMAT PT PERETI GRINZI STILPI DIAFRAGME LACONST OBIS IN ATELIERE CENTRALIZATEPC 52 D=10-16 $</t>
  </si>
  <si>
    <t>CZ0302F1     82</t>
  </si>
  <si>
    <t>CONFECT ARMAT PT PERETI GRINZI STILPI DIAFRAGME LACONSTR OBIS IN ATEL CENTR  PC 52  D&gt;16MM         $</t>
  </si>
  <si>
    <t>CL21A1       82</t>
  </si>
  <si>
    <t xml:space="preserve">MONTAREA CONFECTIILOR METALICE DIVERSE INGLOBATE  IN BETON                                          </t>
  </si>
  <si>
    <r>
      <t xml:space="preserve">          L:</t>
    </r>
    <r>
      <rPr>
        <i/>
        <sz val="7"/>
        <color theme="1"/>
        <rFont val="Courier New"/>
        <family val="3"/>
      </rPr>
      <t>10107  -M   :7348996     -STRUCTURA METALICA ,MONTATA PE STALPI BETON</t>
    </r>
  </si>
  <si>
    <t>IZD02A1      82</t>
  </si>
  <si>
    <t xml:space="preserve">CURATIRE RUGINA CU PERIE SIRMA A PIESELOR METALICE GRINZI ZABRELE,FERME,CONTRAVINTUIRI              </t>
  </si>
  <si>
    <t>IZD03A1      82</t>
  </si>
  <si>
    <t xml:space="preserve">VOPSIREA CU PENSULA DE MINA CU VOPSEA DE MINIU PE CONF SI CONSTR METAL DIN PROFILE CU GROS 8-12MM   </t>
  </si>
  <si>
    <t>IZD04A1      82</t>
  </si>
  <si>
    <t xml:space="preserve">VOPSIRE CU PENSULA VOPSEA ULEI PE CONF SI CONSTR METAL PROFILE 8%12MM 2STRATURI                     </t>
  </si>
  <si>
    <r>
      <t xml:space="preserve">Categorie: 03 </t>
    </r>
    <r>
      <rPr>
        <sz val="10"/>
        <color theme="1"/>
        <rFont val="Calibri"/>
        <family val="2"/>
        <scheme val="minor"/>
      </rPr>
      <t>Suprastructura arhitectura</t>
    </r>
  </si>
  <si>
    <t>CE05A1       82</t>
  </si>
  <si>
    <t xml:space="preserve">INVELITORI DIN TABLA ZINCATA PROFILATA ONDUL SAU CUTATA FIXATE CU SURUBURI AUTOFILETANTE            </t>
  </si>
  <si>
    <t xml:space="preserve">(ASIM)INVELIT. CURBA AUTOPORTANTA -TABLA CUTATA   </t>
  </si>
  <si>
    <t>YC01         82</t>
  </si>
  <si>
    <t xml:space="preserve">LEI       </t>
  </si>
  <si>
    <t>PRET MATERIAL ..PT. ACOPERIS SEMICIRCULAR WONDER -DIN TABLA OTEL GALVNIZ.VOPSIT 1,5MM GR.-CFR OFERTA</t>
  </si>
  <si>
    <t xml:space="preserve">8000376        </t>
  </si>
  <si>
    <t xml:space="preserve">TIJA FILETATA PTR. PRINDERE ACOPERIS                                                                </t>
  </si>
  <si>
    <t>XA01A        82</t>
  </si>
  <si>
    <t>DIFERENTA DE PRET PENTRU TRANSPORTUL AUTO AL MAT.                                                  $</t>
  </si>
  <si>
    <t xml:space="preserve">PTR. ACOPERIS -  TABLA  (69 TONE)                 </t>
  </si>
  <si>
    <t>AUT1101      82</t>
  </si>
  <si>
    <t xml:space="preserve">ORA PR AUTOMACARA CU BRAT CU ZABRELE 4,5-5,8 TF 1 SCHIMB                                            </t>
  </si>
  <si>
    <t xml:space="preserve">PTR. MONTARE ACOPERIS                             </t>
  </si>
  <si>
    <t>AUT7101      82</t>
  </si>
  <si>
    <t>NACELA AUTORIDICATOARE 21-6 SAU 2K-1 CAP 0,3-0,6 TF                                                $</t>
  </si>
  <si>
    <t xml:space="preserve">INCHIRIATA PTR. 30 ZILE                           </t>
  </si>
  <si>
    <t>CB47A1       82</t>
  </si>
  <si>
    <t xml:space="preserve">MONTAREA SI DEMONTARE SCHELEI MET TUBULARE PT LUCRARI PE SUPRAFETE VERTICALE  H&lt;30,0M               </t>
  </si>
  <si>
    <t>AUT1303      82</t>
  </si>
  <si>
    <t>ORA PR SCHELA MET TUB.EXT.S640MP G=11-13,5 3SCH.LEI/MP                                             $</t>
  </si>
  <si>
    <t>MDTC5506010  82</t>
  </si>
  <si>
    <t>TRANSPORT UTILAJ  10 KM 90100011 SCHELA METALICA  TUBULARA DE EXTERIOR CU S=640MP G=11-13,5T       $</t>
  </si>
  <si>
    <t>NMB019911    82</t>
  </si>
  <si>
    <t>ORE PROGRAM MUNCITOR DESERV.C-TII.MONT.CAT.1 TR.1                                                  $</t>
  </si>
  <si>
    <t xml:space="preserve">PTR. ACOPERIS                                     </t>
  </si>
  <si>
    <t>CF11A1       82</t>
  </si>
  <si>
    <t xml:space="preserve">TENCUIELI SCLIVISITE CU MORTAR M100-T APLIC LA PERETI CU SUPR.PLANE DE 2CM GROS EXCLUSIV SCHELA     </t>
  </si>
  <si>
    <t xml:space="preserve">2101509        </t>
  </si>
  <si>
    <t xml:space="preserve">MORTAR DE CIMENT M100-T                                                                             </t>
  </si>
  <si>
    <t>CK14A1       82</t>
  </si>
  <si>
    <t xml:space="preserve">USI METALICE DE ORICE FEL INCLUSIV ACCESORIILE INTR-UN CANAT CU SUPRAFATA &lt; 5 MP                    </t>
  </si>
  <si>
    <r>
      <t xml:space="preserve">          L:</t>
    </r>
    <r>
      <rPr>
        <i/>
        <sz val="7"/>
        <color theme="1"/>
        <rFont val="Courier New"/>
        <family val="3"/>
      </rPr>
      <t>10158  -M   :9000604     -USA METALICA - ACCES HALA</t>
    </r>
  </si>
  <si>
    <t>RPCP02A1     82</t>
  </si>
  <si>
    <t xml:space="preserve">GRATII LA FERESTRE,DIN OTEL LAMINAT EXEC.SIMPLE *                                                   </t>
  </si>
  <si>
    <t>CO01A1       82</t>
  </si>
  <si>
    <t xml:space="preserve">TROTUAR DIN BETON SIMPLU TURNAT PE LOC                                                              </t>
  </si>
  <si>
    <r>
      <t xml:space="preserve">          L:</t>
    </r>
    <r>
      <rPr>
        <i/>
        <sz val="7"/>
        <color theme="1"/>
        <rFont val="Courier New"/>
        <family val="3"/>
      </rPr>
      <t>10175  -M   :9003452     -PLASA SUDATA D.6 / 150X150</t>
    </r>
  </si>
  <si>
    <t xml:space="preserve">               PROIECTANT                             BENEFICIAR</t>
  </si>
  <si>
    <t xml:space="preserve">       SC ASCON PROIECT 2003 SRL              BARTER PORT OPERATOR SRL</t>
  </si>
  <si>
    <t>Formular F2</t>
  </si>
  <si>
    <t>Ordin marime</t>
  </si>
  <si>
    <t>Obiectiv: EXTINDERE CAPACITATE DE OPERARE IN PORTUL CONSTANTA SUD AGIGEA - DANA TEHNICA PL7</t>
  </si>
  <si>
    <t>Moneda</t>
  </si>
  <si>
    <t xml:space="preserve">   </t>
  </si>
  <si>
    <t>CENTRALIZATORUL_x000D_
cheltuielilor pe categorii de lucrari, pt.obiectul</t>
  </si>
  <si>
    <t>Curs</t>
  </si>
  <si>
    <t>OB2 Extinderea si automatizarea spatiilor de depozitare</t>
  </si>
  <si>
    <t>Zecimale</t>
  </si>
  <si>
    <t>Valoarea</t>
  </si>
  <si>
    <t>crt.</t>
  </si>
  <si>
    <t>Cheltuieli pe categoria de lucrari</t>
  </si>
  <si>
    <t>exclusiv TVA</t>
  </si>
  <si>
    <t xml:space="preserve"> </t>
  </si>
  <si>
    <t>0</t>
  </si>
  <si>
    <t>1</t>
  </si>
  <si>
    <t>HALA DEPOZITARE 1</t>
  </si>
  <si>
    <t>2</t>
  </si>
  <si>
    <t>3</t>
  </si>
  <si>
    <t>HALA DEPOZITARE 2</t>
  </si>
  <si>
    <t>BAZIN ISU + CAMERA POMPE</t>
  </si>
  <si>
    <t>4</t>
  </si>
  <si>
    <t>5</t>
  </si>
  <si>
    <t>6</t>
  </si>
  <si>
    <t>7</t>
  </si>
  <si>
    <t>8</t>
  </si>
  <si>
    <t>9</t>
  </si>
  <si>
    <t>TOTAL valoare (exclusiv TVA)</t>
  </si>
  <si>
    <t>Taxa pe valoarea adaugata</t>
  </si>
  <si>
    <t>Total valoare (inclusiv TVA)</t>
  </si>
  <si>
    <t xml:space="preserve">                            PROIECTANT                                                     BENEFICIAR</t>
  </si>
  <si>
    <t>Beneficiar:</t>
  </si>
  <si>
    <t xml:space="preserve"> BARTER PORT OPERATOR S.R.L.</t>
  </si>
  <si>
    <t>Obiectivul:</t>
  </si>
  <si>
    <t>EXTINDERE CAPACITATE DE OPERARE IN PORTUL CONSTANTA SUD AGIGEA - DANA TEHNICA PL7</t>
  </si>
  <si>
    <t>Obiectul:</t>
  </si>
  <si>
    <t>Lista cantitati</t>
  </si>
  <si>
    <t>Extinderea si automatizarea spatiilor de depozitare</t>
  </si>
  <si>
    <t>BARTER PORT OPERATOR S.R.L.</t>
  </si>
  <si>
    <t>Hala 1 - Infrastructura rezistenta</t>
  </si>
  <si>
    <t>Hala 1 - Suprastructura rezistenta</t>
  </si>
  <si>
    <t>Hala 1 - Arhitectura</t>
  </si>
  <si>
    <t>Hala 2 - Infrastructura rezistenta</t>
  </si>
  <si>
    <t>Hala 2 - Suprastructura rezistenta</t>
  </si>
  <si>
    <t>Hala 2 - Arhitectura</t>
  </si>
  <si>
    <t>SD14XB       93</t>
  </si>
  <si>
    <t xml:space="preserve">HIDRANT INTERIOR DN 2", PENTRU CLADIRI, MONTAT PE PERETE                                            </t>
  </si>
  <si>
    <t xml:space="preserve">complet echipat - MONTAT IN ZID,   DN33           </t>
  </si>
  <si>
    <r>
      <t xml:space="preserve">          L:</t>
    </r>
    <r>
      <rPr>
        <i/>
        <sz val="7"/>
        <color theme="1"/>
        <rFont val="Courier New"/>
        <family val="3"/>
      </rPr>
      <t>11428  -0004:6619023     -FURTUN SEMIRIGID PT.INCENDIU</t>
    </r>
  </si>
  <si>
    <t>SA07B1       82</t>
  </si>
  <si>
    <t xml:space="preserve">M         </t>
  </si>
  <si>
    <t xml:space="preserve">TEAVA OTEL SUD.LONG.PT.INST.ZN+FIL+MUFA MONT.CONSTR.IND.+LOC+SOC.C.IN COLOANE HIDRANTI D=2 1/2 TOLI </t>
  </si>
  <si>
    <r>
      <t xml:space="preserve">          L:</t>
    </r>
    <r>
      <rPr>
        <i/>
        <sz val="7"/>
        <color theme="1"/>
        <rFont val="Courier New"/>
        <family val="3"/>
      </rPr>
      <t>11418  -0054:3306742     -TEAVA INST.ZINC FL+MF M  65(2 1/2) OL 32 1  S 7656+FITINGURI</t>
    </r>
  </si>
  <si>
    <t>SA07A1       82</t>
  </si>
  <si>
    <t xml:space="preserve">TEAVA OTEL SUD.LONG.PT.INST.ZN+FIL+MUFA MONT.CONSTR.IND.+LOC+SOC.C.IN COLOANE HIDRANTI D=2     TOLI </t>
  </si>
  <si>
    <r>
      <t xml:space="preserve">          L:</t>
    </r>
    <r>
      <rPr>
        <i/>
        <sz val="7"/>
        <color theme="1"/>
        <rFont val="Courier New"/>
        <family val="3"/>
      </rPr>
      <t>11418  -0053:3306728     -TEAVA INST.ZINC FL+MF M - 50(2  ) OL  32 1  S 7656+FITINGURI</t>
    </r>
  </si>
  <si>
    <t>SA07D1       82</t>
  </si>
  <si>
    <t xml:space="preserve">TEAVA OTEL SUD.LONG.PT.INST.ZN+FIL+MUFA MONT.CONSTR.IND.+LOC+SOC.C.IN COLOANE HIDRANTI D=4     TOLI </t>
  </si>
  <si>
    <r>
      <t xml:space="preserve">          L:</t>
    </r>
    <r>
      <rPr>
        <i/>
        <sz val="7"/>
        <color theme="1"/>
        <rFont val="Courier New"/>
        <family val="3"/>
      </rPr>
      <t>11418  -0056:3306766     -TEAVA INST.ZINC FL+MF M  -100(4 ) OL  32 1  S 7656+FITINGURI</t>
    </r>
  </si>
  <si>
    <t>SA47D1       82</t>
  </si>
  <si>
    <t xml:space="preserve">FITING.FONTA MALEAB.MONT.PRIN INSURUB.LA TEVI OTEL ZN.PT.COL.HIDRANTI,CU 2 INSURUB.SI D=4     TOLI  </t>
  </si>
  <si>
    <t>(ASIM.) MONTARE PIESA TRECERE PEHD/OL ZN 160/100MM</t>
  </si>
  <si>
    <t xml:space="preserve">9001049        </t>
  </si>
  <si>
    <t xml:space="preserve">PIESA TRECERE PEHD / OL ZN  DN.160 PEHD LA DN.100 OL-ZN                                             </t>
  </si>
  <si>
    <t>SA43H1       82</t>
  </si>
  <si>
    <t xml:space="preserve">BRATARA PT.FIXAREA COND.OTEL+PVC DE ALUM.CU APA,GAZE,MONT.PRIN INCASTRARE,COND.AVIND D=2     TOLI   </t>
  </si>
  <si>
    <t>SA43I1       82</t>
  </si>
  <si>
    <t xml:space="preserve">BRATARA PT.FIXAREA COND.OTEL+PVC DE ALIM.CU APA+GAZE,MONT.PRIN INCASTRARE,COND.AVIND D=2 1/2 TOLI   </t>
  </si>
  <si>
    <t>SB28A        99</t>
  </si>
  <si>
    <t xml:space="preserve">SIFON DE PARDOSEALA DIN POLIPROPILENA, AVIND DIAMETRUL IESIRII DE 50 MM                             </t>
  </si>
  <si>
    <r>
      <t xml:space="preserve">          L:</t>
    </r>
    <r>
      <rPr>
        <i/>
        <sz val="7"/>
        <color theme="1"/>
        <rFont val="Courier New"/>
        <family val="3"/>
      </rPr>
      <t>SL21   -0002:6721101     -SIFON DE PARDOSEALA PP</t>
    </r>
  </si>
  <si>
    <t>IB03XA       93</t>
  </si>
  <si>
    <t xml:space="preserve">SERPENTINA INCALZIRE MONOTUBULARA,DIN TEAVA OL    AVIND DIAMETRUL 1"-2"                             </t>
  </si>
  <si>
    <t xml:space="preserve">(ASIM.) TRESSNG INCALZIRE CONDUCTE                </t>
  </si>
  <si>
    <t xml:space="preserve">9970100        </t>
  </si>
  <si>
    <t xml:space="preserve">TRESSING INCALZIRE CONDUCTE                                                                         </t>
  </si>
  <si>
    <t>W3I15A1      82</t>
  </si>
  <si>
    <t xml:space="preserve">APARAT COMANDA INSTALATII                                                                           </t>
  </si>
  <si>
    <t xml:space="preserve">(ASIM.) CONTROLLER INCALZIRE CONDUCTE             </t>
  </si>
  <si>
    <t xml:space="preserve">999987         </t>
  </si>
  <si>
    <t xml:space="preserve">CONTROLLER INCALZIRE CONDUCTE 24VCC                                                                 </t>
  </si>
  <si>
    <t>SB16C1       82</t>
  </si>
  <si>
    <t xml:space="preserve">TEAVA PVC-U NEPLASTIF. PT.CANALIZARE,MONT.APARENT IN HISA,INGROP.PAMINT,SUSPEND.PLANSEU,CU D= 50MM  </t>
  </si>
  <si>
    <t xml:space="preserve">(i.m.)  PEID                                      </t>
  </si>
  <si>
    <t xml:space="preserve">9002235        </t>
  </si>
  <si>
    <t xml:space="preserve">TUB PEID   D.50MM  CANALIZ.SCURGERE APA                                                             </t>
  </si>
  <si>
    <t xml:space="preserve">DIFERENTA DE PRET PENTRU TRANSPORTUL AUTO AL MAT.                                                   </t>
  </si>
  <si>
    <t xml:space="preserve">HIDRANTI, TEVI                                    </t>
  </si>
  <si>
    <t>Bazin ISU si camera pompe - Instalatii limitare si stingere incendiu</t>
  </si>
  <si>
    <t>10</t>
  </si>
  <si>
    <t>11</t>
  </si>
  <si>
    <t>12</t>
  </si>
  <si>
    <t>LUCRARI ELECTRICE HALA 1 + HALA 2</t>
  </si>
  <si>
    <t>I</t>
  </si>
  <si>
    <t>II</t>
  </si>
  <si>
    <t>I.1  Infrastructura rezistenta</t>
  </si>
  <si>
    <t>I.2   Suprastructura rezistenta</t>
  </si>
  <si>
    <t>I.3   Suprastructura arhitectura</t>
  </si>
  <si>
    <t>II.1   Infrastructura rezistenta</t>
  </si>
  <si>
    <t>II.2   Suprastructura rezistenta</t>
  </si>
  <si>
    <t>II.3   Suprastructura arhitectura</t>
  </si>
  <si>
    <t>III</t>
  </si>
  <si>
    <t>IV</t>
  </si>
  <si>
    <t>IV.1   Inst.limitare&amp;stingereIncendiu</t>
  </si>
  <si>
    <t>M1B08D1      82</t>
  </si>
  <si>
    <t xml:space="preserve">POMPA CENTRIFUGA,MONOETAJATA DE UZ GENERAL (TIP CRIS,CERNA,LOTRU,SIMILARE) 100 MM.                  </t>
  </si>
  <si>
    <t>(ASIM)STATIE POMPE INCENDIU3POMPE(1A+1R+1Pp)35MC/H</t>
  </si>
  <si>
    <t>SD19XB       91</t>
  </si>
  <si>
    <t xml:space="preserve">RACORD FIX PENTRU STINS INDENDIU AVIND DIAMENTRUL NOMINAL DE 2 1/2" TIP B                           </t>
  </si>
  <si>
    <t xml:space="preserve">(ASIM.)  RACORD STORZ  DN.65                      </t>
  </si>
  <si>
    <t xml:space="preserve">6601727        </t>
  </si>
  <si>
    <t xml:space="preserve">RACORD STORZ   DN.65                                                                                </t>
  </si>
  <si>
    <t>YB01         82</t>
  </si>
  <si>
    <t xml:space="preserve">CHELTUIELI SUPLIMENTARE PENTRU MANOPERA      ECHIPARE GOSPODARIE SI REZERVA APA INCENDIU            </t>
  </si>
  <si>
    <t xml:space="preserve">DIFERENTA PRET MATERIAL ...PT. ECHIPARE GOSPADARIE SI REZERVA APA INCENDIU                          </t>
  </si>
  <si>
    <t>YB02         82</t>
  </si>
  <si>
    <t xml:space="preserve">CHELTUIELI SUPLIMENTARE PENTRU UTILAJE   ECHIPARE GOSPODARIE SI REZERVA APA INCENDIU                </t>
  </si>
  <si>
    <t>XA01         82</t>
  </si>
  <si>
    <t xml:space="preserve">DIFERENTE CHELTUIELI DE TRANSPORT      ECHIPARE GOSPODARIE SI REZERVA APA                           </t>
  </si>
  <si>
    <t xml:space="preserve">CHELTUIELI SUPLIM.PT MANOPERA   ACCESORII MECANICE SI ELECTR STATIE POIMPARE INCENDIU SI GOSPOD.APA </t>
  </si>
  <si>
    <t xml:space="preserve">DIFERENTA PRET MATERIAL ......ACCESORII MECANICE SI ELECTRICE STATIE POMPARE INCENDIU&amp;GOSPOD.APA    </t>
  </si>
  <si>
    <t xml:space="preserve">TRANSPORT UTILAJE                                 </t>
  </si>
  <si>
    <t>Bazin ISU si camera pompe - Gospodarie apa incendiu - Montaj</t>
  </si>
  <si>
    <t>IV.2   Gospodarie apa incendiu-montaj</t>
  </si>
  <si>
    <t>ACE01B1      82</t>
  </si>
  <si>
    <t xml:space="preserve">HIDRANT EXTERIOR SUBTERAN DE INCENDIU AVIND D: 80 MM                                                </t>
  </si>
  <si>
    <t>ACA11C1      82</t>
  </si>
  <si>
    <t xml:space="preserve">MONTARE TEAVA PVC TIP 3(M) IN PAMINT,IN EXTERIORULCLADIRILOR,AVIND DN  75                           </t>
  </si>
  <si>
    <t xml:space="preserve">(i.m.) PEHD 80 mm                                 </t>
  </si>
  <si>
    <t xml:space="preserve">9001654        </t>
  </si>
  <si>
    <t xml:space="preserve">TEAVA POLIETILENA DE INALTA DENSITATE PEHD,DN=80MM+FITINGURI                                        </t>
  </si>
  <si>
    <t>ACA11D1      82</t>
  </si>
  <si>
    <t xml:space="preserve">MONTARE TEAVA PVC TIP 3(M) IN PAMINT,IN EXTERIORULCLADIRILOR,AVIND DN 110                           </t>
  </si>
  <si>
    <t xml:space="preserve">(I.M.)   PEHD                                     </t>
  </si>
  <si>
    <t xml:space="preserve">9001668        </t>
  </si>
  <si>
    <t xml:space="preserve">TEAVA POLIETILENA DE INALTA DENSITATE PEHD,D 110MM+FITINGURI                                        </t>
  </si>
  <si>
    <t xml:space="preserve">HIDRANTI + TEVI                                   </t>
  </si>
  <si>
    <t>ACE13G       99</t>
  </si>
  <si>
    <t xml:space="preserve">CAMIN DE VANE DIN BETON MONOLIT, CU DI=800MM, IN  TERENURI FARA APA SUBTERANA CAROSABIL, H = 1,5 M  </t>
  </si>
  <si>
    <t xml:space="preserve">MATERIALE PENTRU CAMIN VANE                       </t>
  </si>
  <si>
    <t>ACD01J1      82</t>
  </si>
  <si>
    <t>CAPAC SI RAMA STAS 2308-81 PENTRU CAMINE CU PIESA SUPORT CAROSABIL TIP III A                       $</t>
  </si>
  <si>
    <t xml:space="preserve">D.800MM                                           </t>
  </si>
  <si>
    <t xml:space="preserve">100            </t>
  </si>
  <si>
    <t xml:space="preserve">MUNCITOR CALIFICAT                                                                                  </t>
  </si>
  <si>
    <t xml:space="preserve">PENTRU MONTARE PICHET PSI  (2 BUC)                </t>
  </si>
  <si>
    <t xml:space="preserve">PENTRU PICHET P.S.I.                              </t>
  </si>
  <si>
    <t>Bazin ISU si camera pompe - Retele exterioare de hidranti</t>
  </si>
  <si>
    <t>IV.3  Retele exterioare de hidranti</t>
  </si>
  <si>
    <t xml:space="preserve">PRET MATERIAL ...PTR. EFECTUARE PROBE DE ETANSEITATE LA PRESIUNE A INSTALATIEI                      </t>
  </si>
  <si>
    <t xml:space="preserve"> PRET MATERIAL .....PTR. EFECTUAREA PROBEI DE FUNCTIONARE                                           </t>
  </si>
  <si>
    <t xml:space="preserve"> PRET MATERIAL ......PTR. PROBE STATIE POMPARE, ECHILIBRARE HIDRAULICA, P.I.F.                      </t>
  </si>
  <si>
    <t>Bazin ISU si camera pompe - Probe PIF</t>
  </si>
  <si>
    <t>IV.4   Probe PIF</t>
  </si>
  <si>
    <t>PA18XA       93</t>
  </si>
  <si>
    <t xml:space="preserve">EPUIZARE MEC.A APEI DIN SAPATURA IN TEREN CU INFILTRATII PUTERNICE CU MOTOPOMPA DE APA 6,6-12 KW    </t>
  </si>
  <si>
    <t>TSF11A1      82</t>
  </si>
  <si>
    <t xml:space="preserve">SPRIJIN.LA PERETII SAP.DE FUNDATII CU PALPLANSE DELEMN,BATUTE MAN.PE MAS.AVANSARII SAPATURILOR      </t>
  </si>
  <si>
    <t>CF12A1       82</t>
  </si>
  <si>
    <t xml:space="preserve">TENCUIELI SPECIALE DE PROTECTIE IMPERMEABILE LA CUVE,BAZINE,REZERVOARE,ETC.PRESIUNEA APEI&lt;2DAN/CMP  </t>
  </si>
  <si>
    <t xml:space="preserve">2101333        </t>
  </si>
  <si>
    <t xml:space="preserve">SOLUTIE HIDROFOBIZARE-SUPRAF.BETMAPEI MAPEPROTECTION0,3KG/MP                                        </t>
  </si>
  <si>
    <t>TRB05A13     82</t>
  </si>
  <si>
    <t>TRANSPORTUL MATERIALELOR PRIN PURTAT DIRECT.MATERIALE COMODE SUB 25 KG DISTANTA 30M                $</t>
  </si>
  <si>
    <t>Bazin ISU si camera pompe - Bazin ISU si camera pompe</t>
  </si>
  <si>
    <t>IV.5   Bazin ISU + camera pompe</t>
  </si>
  <si>
    <t>IV.6  Sapatura pt.conducte 500 ml</t>
  </si>
  <si>
    <t>ACE08A1      82</t>
  </si>
  <si>
    <t>UMPLUTURA IN SANT.LA COND.DE ALIM.CU APA SI CANALIZARE CU: NISIP                                   $</t>
  </si>
  <si>
    <t xml:space="preserve">20 CM                                             </t>
  </si>
  <si>
    <t>Bazin ISU si camera pompe - Sapatura pentru conducte 500 ml</t>
  </si>
  <si>
    <t>IV.7 Procurare echipamente</t>
  </si>
  <si>
    <t>IV.8 Procurare dotari</t>
  </si>
  <si>
    <t>13</t>
  </si>
  <si>
    <t>14</t>
  </si>
  <si>
    <t>Formular F4</t>
  </si>
  <si>
    <t>Cod</t>
  </si>
  <si>
    <t>Fisa tehnica</t>
  </si>
  <si>
    <t>Denumirea</t>
  </si>
  <si>
    <t>(exclusiv TVA)</t>
  </si>
  <si>
    <t>atasata</t>
  </si>
  <si>
    <t>Furnizorul(denumire,adresa,telefon,fax)</t>
  </si>
  <si>
    <t>a) Utilaje si echipamente tehnologice, cu montaj</t>
  </si>
  <si>
    <t>0000021</t>
  </si>
  <si>
    <t/>
  </si>
  <si>
    <t xml:space="preserve">STATIE POMPE INCENDIU 3 POMPE 1A+1R+1PP  HN.65MCA; 0,36MC/H </t>
  </si>
  <si>
    <t>Total P:</t>
  </si>
  <si>
    <t>Bazin ISU si camera pompe - Procurare utilaje</t>
  </si>
  <si>
    <t>LISTA
cu cantitatile de utilaje si echipamente tehnologice</t>
  </si>
  <si>
    <t>c) Dotari, inclusiv utilaje si echipamente indep</t>
  </si>
  <si>
    <t xml:space="preserve">976    </t>
  </si>
  <si>
    <t xml:space="preserve">PICHET P.S.I.  -COMPLET ECHIPAT CU ACCESORII DE STINGERE    </t>
  </si>
  <si>
    <t>Bazin ISU si camera pompe - Dotari</t>
  </si>
  <si>
    <t>LISTA
cu cantitatile de dotari</t>
  </si>
  <si>
    <t>OFERTANT</t>
  </si>
  <si>
    <t>III.1 Tablouri electrice</t>
  </si>
  <si>
    <t>Lista:</t>
  </si>
  <si>
    <t>Tablouri electrice</t>
  </si>
  <si>
    <t>Formular F3
Lista cu cantitati de lucrari pe categorii de lucrari</t>
  </si>
  <si>
    <t>SECTIUNEA TEHNICA</t>
  </si>
  <si>
    <t>SECTIUNEA FINANCIARA</t>
  </si>
  <si>
    <t>Capitol de lucrari</t>
  </si>
  <si>
    <t>U.M.</t>
  </si>
  <si>
    <t>Pretul unitar
(fara TVA)
- Lei -</t>
  </si>
  <si>
    <t>TOTALUL
(fara TVA)
- Lei -</t>
  </si>
  <si>
    <t>5 = 3 x 4</t>
  </si>
  <si>
    <t>buc</t>
  </si>
  <si>
    <t>1.000</t>
  </si>
  <si>
    <t>material:</t>
  </si>
  <si>
    <t>manopera:</t>
  </si>
  <si>
    <t>utilaj:</t>
  </si>
  <si>
    <t>transport:</t>
  </si>
  <si>
    <t>1.1</t>
  </si>
  <si>
    <t>2.1</t>
  </si>
  <si>
    <t>3.1</t>
  </si>
  <si>
    <t>4.1</t>
  </si>
  <si>
    <t>TOTAL CHELTUIELI DIRECTE</t>
  </si>
  <si>
    <r>
      <t xml:space="preserve">EF02A1 - </t>
    </r>
    <r>
      <rPr>
        <sz val="9"/>
        <color indexed="8"/>
        <rFont val="Arial"/>
        <family val="2"/>
      </rPr>
      <t>Montare tablou electric complet echipat</t>
    </r>
  </si>
  <si>
    <r>
      <rPr>
        <b/>
        <i/>
        <sz val="9"/>
        <color indexed="8"/>
        <rFont val="Arial"/>
        <family val="2"/>
      </rPr>
      <t>7311865</t>
    </r>
    <r>
      <rPr>
        <i/>
        <sz val="9"/>
        <color indexed="8"/>
        <rFont val="Arial"/>
        <family val="2"/>
      </rPr>
      <t xml:space="preserve"> - Tablou General de Distributie – TGD complet echipat conform schema</t>
    </r>
  </si>
  <si>
    <r>
      <rPr>
        <b/>
        <i/>
        <sz val="9"/>
        <color indexed="8"/>
        <rFont val="Arial"/>
        <family val="2"/>
      </rPr>
      <t>7311865</t>
    </r>
    <r>
      <rPr>
        <i/>
        <sz val="9"/>
        <color indexed="8"/>
        <rFont val="Arial"/>
        <family val="2"/>
      </rPr>
      <t xml:space="preserve"> - Tablou Electric Hala 1 – TE HALA1 complet echipat conform schema</t>
    </r>
  </si>
  <si>
    <r>
      <rPr>
        <b/>
        <i/>
        <sz val="9"/>
        <color indexed="8"/>
        <rFont val="Arial"/>
        <family val="2"/>
      </rPr>
      <t>7311865</t>
    </r>
    <r>
      <rPr>
        <i/>
        <sz val="9"/>
        <color indexed="8"/>
        <rFont val="Arial"/>
        <family val="2"/>
      </rPr>
      <t xml:space="preserve"> - Tablou Electric Hala 1 – TE HALA2 complet echipat conform schema</t>
    </r>
  </si>
  <si>
    <r>
      <rPr>
        <b/>
        <i/>
        <sz val="9"/>
        <color indexed="8"/>
        <rFont val="Arial"/>
        <family val="2"/>
      </rPr>
      <t>7311865</t>
    </r>
    <r>
      <rPr>
        <i/>
        <sz val="9"/>
        <color indexed="8"/>
        <rFont val="Arial"/>
        <family val="2"/>
      </rPr>
      <t xml:space="preserve"> - Tablou Electric Hala 1 rezerva – TE HALA1-R</t>
    </r>
  </si>
  <si>
    <r>
      <t xml:space="preserve">EH03A01&gt; - </t>
    </r>
    <r>
      <rPr>
        <sz val="9"/>
        <color indexed="8"/>
        <rFont val="Arial"/>
        <family val="2"/>
      </rPr>
      <t>Incercarea tablourilor de distributie, de comanda de protectie, de semnalizare, a pupitrelor de comanda si a cutiilor metalice cu cleme panouri metalice sau dulapuri metalice</t>
    </r>
  </si>
  <si>
    <t>Cheltuieli indirecte</t>
  </si>
  <si>
    <t>Profit</t>
  </si>
  <si>
    <t>Organizare de santier</t>
  </si>
  <si>
    <t>Total general (fara TVA)</t>
  </si>
  <si>
    <t>TVA</t>
  </si>
  <si>
    <t>Total general (inclusiv TVA)</t>
  </si>
  <si>
    <t>III.2 Corpuri de iluminat</t>
  </si>
  <si>
    <t>Corpuri de iluminat</t>
  </si>
  <si>
    <r>
      <rPr>
        <b/>
        <sz val="9"/>
        <color indexed="8"/>
        <rFont val="DejaVu Sans"/>
      </rPr>
      <t xml:space="preserve">EE01A01^ - </t>
    </r>
    <r>
      <rPr>
        <sz val="9"/>
        <color indexed="8"/>
        <rFont val="DejaVu Sans"/>
      </rPr>
      <t>Corp de iluminat cu led</t>
    </r>
  </si>
  <si>
    <r>
      <rPr>
        <b/>
        <i/>
        <sz val="9"/>
        <color indexed="8"/>
        <rFont val="DejaVu Sans"/>
      </rPr>
      <t>600000231</t>
    </r>
    <r>
      <rPr>
        <i/>
        <sz val="9"/>
        <color indexed="8"/>
        <rFont val="DejaVu Sans"/>
      </rPr>
      <t xml:space="preserve"> - CIL 1 - Corp de iluminat LED, P/i=32W, U/n=230V, IP65, conform SR EN 60598-1, flux luminos ∅= 4400lm, dimeniuni (Lxlxh): 1200x100x68mm, difuzor opal, montat aparent, echipat cu kit de emergenta 3 ore</t>
    </r>
  </si>
  <si>
    <r>
      <rPr>
        <b/>
        <i/>
        <sz val="9"/>
        <color indexed="8"/>
        <rFont val="DejaVu Sans"/>
      </rPr>
      <t>600000231</t>
    </r>
    <r>
      <rPr>
        <i/>
        <sz val="9"/>
        <color indexed="8"/>
        <rFont val="DejaVu Sans"/>
      </rPr>
      <t xml:space="preserve"> - CIL 2 - Corp de iluminat de evacure LED, P/i=2W, U/n=230V, IP65, flux luminos minim ∅= 45lm, conform SR EN 60598-1, dimeniuni (Lxlxh): 365x136x79mm, tip permanent 3 ore</t>
    </r>
  </si>
  <si>
    <r>
      <rPr>
        <b/>
        <i/>
        <sz val="9"/>
        <color indexed="8"/>
        <rFont val="DejaVu Sans"/>
      </rPr>
      <t>600000231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CIL 3 - Corp de iluminat de evacure LED, P/i=2W, U/n=230V, IP65, flux luminos minim ∅= 45lm, conform SR EN 60598-1, dimeniuni (Lxlxh): 355x136x219mm, tip permanent 3 ore</t>
    </r>
  </si>
  <si>
    <t>Cabluri si conductoare</t>
  </si>
  <si>
    <r>
      <rPr>
        <b/>
        <sz val="9"/>
        <color indexed="8"/>
        <rFont val="DejaVu Sans"/>
      </rPr>
      <t xml:space="preserve">EC05A# - </t>
    </r>
    <r>
      <rPr>
        <sz val="9"/>
        <color indexed="8"/>
        <rFont val="DejaVu Sans"/>
      </rPr>
      <t>Cablu pentru energie electrica pana la 16 mmp tras prin tub de protectie pentru racordare la motoare, tablouri, aparate</t>
    </r>
  </si>
  <si>
    <t>m</t>
  </si>
  <si>
    <r>
      <rPr>
        <b/>
        <i/>
        <sz val="9"/>
        <color indexed="8"/>
        <rFont val="DejaVu Sans"/>
      </rPr>
      <t>4800604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CYY-f 3x1.5 mmp, cu conductoare din Cu, manta din PVC cu intarziere marita la propagarea focului</t>
    </r>
  </si>
  <si>
    <r>
      <rPr>
        <b/>
        <i/>
        <sz val="9"/>
        <color indexed="8"/>
        <rFont val="DejaVu Sans"/>
      </rPr>
      <t>4802975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CYY-f 4x1.5 mmp, cu conductoare din Cu, manta din PVC cu intarziere marita la propagarea focului</t>
    </r>
  </si>
  <si>
    <r>
      <rPr>
        <b/>
        <i/>
        <sz val="9"/>
        <color indexed="8"/>
        <rFont val="DejaVu Sans"/>
      </rPr>
      <t>4800616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N2XH 3x2.5 mmp, cu conductoare din Cu, , manta din material fara halogeni si cu emisie redusa de fum</t>
    </r>
  </si>
  <si>
    <r>
      <rPr>
        <b/>
        <i/>
        <sz val="9"/>
        <color indexed="8"/>
        <rFont val="DejaVu Sans"/>
      </rPr>
      <t>4800628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N2XH 3x4 mmp, cu conductoare din Cu, , manta din material fara halogeni si cu emisie redusa de fum</t>
    </r>
  </si>
  <si>
    <t>5.1</t>
  </si>
  <si>
    <r>
      <rPr>
        <b/>
        <i/>
        <sz val="9"/>
        <color indexed="8"/>
        <rFont val="DejaVu Sans"/>
      </rPr>
      <t>4800666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N2XH 3x16 mmp, cu conductoare din Cu, , manta din material fara halogeni si cu emisie redusa de fum</t>
    </r>
  </si>
  <si>
    <t>6.1</t>
  </si>
  <si>
    <r>
      <rPr>
        <b/>
        <i/>
        <sz val="9"/>
        <color indexed="8"/>
        <rFont val="DejaVu Sans"/>
      </rPr>
      <t>4817267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NHXH FE180/E90 5x25mmp, rezistent la foc cu conductoare din Cu, manta din material fara halogeni si cu emisie redusa de fum</t>
    </r>
  </si>
  <si>
    <t>7.1</t>
  </si>
  <si>
    <r>
      <rPr>
        <b/>
        <i/>
        <sz val="9"/>
        <color indexed="8"/>
        <rFont val="DejaVu Sans"/>
      </rPr>
      <t>4817413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N2XH 5x2.5 mmp, cu conductoare din Cu, , manta din material fara halogeni si cu emisie redusa de fum</t>
    </r>
  </si>
  <si>
    <t>8.1</t>
  </si>
  <si>
    <r>
      <rPr>
        <b/>
        <i/>
        <sz val="9"/>
        <color indexed="8"/>
        <rFont val="DejaVu Sans"/>
      </rPr>
      <t>4808747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N2XH 5x16 mmp, cu conductoare din Cu, , manta din material fara halogeni si cu emisie redusa de fum</t>
    </r>
  </si>
  <si>
    <t>9.1</t>
  </si>
  <si>
    <r>
      <rPr>
        <b/>
        <i/>
        <sz val="9"/>
        <color indexed="8"/>
        <rFont val="DejaVu Sans"/>
      </rPr>
      <t>4815556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N2XH 5x25 mmp, cu conductoare din Cu, , manta din material fara halogeni si cu emisie redusa de fum</t>
    </r>
  </si>
  <si>
    <t>10.1</t>
  </si>
  <si>
    <r>
      <rPr>
        <b/>
        <i/>
        <sz val="9"/>
        <color indexed="8"/>
        <rFont val="DejaVu Sans"/>
      </rPr>
      <t>4816342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N2XH 5x35 mmp, cu conductoare din Cu, , manta din material fara halogeni si cu emisie redusa de fum</t>
    </r>
  </si>
  <si>
    <t>11.1</t>
  </si>
  <si>
    <r>
      <rPr>
        <b/>
        <i/>
        <sz val="9"/>
        <color indexed="8"/>
        <rFont val="DejaVu Sans"/>
      </rPr>
      <t>4815518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N2XH 4x50+25 mmp, cu conductoare din Cu, , manta din material fara halogeni si cu emisie redusa de fum</t>
    </r>
  </si>
  <si>
    <t>12.1</t>
  </si>
  <si>
    <r>
      <rPr>
        <b/>
        <i/>
        <sz val="9"/>
        <color indexed="8"/>
        <rFont val="DejaVu Sans"/>
      </rPr>
      <t>4806153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N2XH 4x70+35 mmp, cu conductoare din Cu, , manta din material fara halogeni si cu emisie redusa de fum</t>
    </r>
  </si>
  <si>
    <t>13.1</t>
  </si>
  <si>
    <r>
      <rPr>
        <b/>
        <i/>
        <sz val="9"/>
        <color indexed="8"/>
        <rFont val="DejaVu Sans"/>
      </rPr>
      <t>4815116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N2XH 4x95+50 mmp, cu conductoare din Cu, , manta din material fara halogeni si cu emisie redusa de fum</t>
    </r>
  </si>
  <si>
    <t>14.1</t>
  </si>
  <si>
    <r>
      <rPr>
        <b/>
        <i/>
        <sz val="9"/>
        <color indexed="8"/>
        <rFont val="DejaVu Sans"/>
      </rPr>
      <t>4807416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N2XH 4x120+70 mmp, cu conductoare din Cu, , manta din material fara halogeni si cu emisie redusa de fum</t>
    </r>
  </si>
  <si>
    <t>15</t>
  </si>
  <si>
    <t>15.1</t>
  </si>
  <si>
    <r>
      <rPr>
        <b/>
        <i/>
        <sz val="9"/>
        <color indexed="8"/>
        <rFont val="DejaVu Sans"/>
      </rPr>
      <t>4808541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CYABY-F 3x1.5 mmp, cu conductoare din Cu, manta din PVC cu intarziere marita la propagarea focului</t>
    </r>
  </si>
  <si>
    <t>16</t>
  </si>
  <si>
    <t>16.1</t>
  </si>
  <si>
    <r>
      <rPr>
        <b/>
        <i/>
        <sz val="9"/>
        <color indexed="8"/>
        <rFont val="DejaVu Sans"/>
      </rPr>
      <t>4804105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CYABY-F 3x120+70 mmp, cu conductoare din Cu, manta din PVC cu intarziere marita la propagarea focului</t>
    </r>
  </si>
  <si>
    <t>17</t>
  </si>
  <si>
    <t>17.1</t>
  </si>
  <si>
    <r>
      <rPr>
        <b/>
        <i/>
        <sz val="9"/>
        <color indexed="8"/>
        <rFont val="DejaVu Sans"/>
      </rPr>
      <t>4800159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CYABY-F 3x150+70 mmp, cu conductoare din Cu, manta din PVC cu intarziere marita la propagarea focului</t>
    </r>
  </si>
  <si>
    <t>18</t>
  </si>
  <si>
    <t>18.1</t>
  </si>
  <si>
    <r>
      <rPr>
        <b/>
        <i/>
        <sz val="9"/>
        <color indexed="8"/>
        <rFont val="DejaVu Sans"/>
      </rPr>
      <t>4802200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CYABY-F 3x240+120 mmp, cu conductoare din Cu, manta din PVC cu intarziere marita la propagarea focului</t>
    </r>
  </si>
  <si>
    <t>III.3 Cabluri si conductoare</t>
  </si>
  <si>
    <t>Tuburi de protectie si jgheaburi pentru cabluri</t>
  </si>
  <si>
    <r>
      <t xml:space="preserve">EA02A2 - </t>
    </r>
    <r>
      <rPr>
        <sz val="9"/>
        <color indexed="8"/>
        <rFont val="DejaVu Sans"/>
      </rPr>
      <t>Tub de protectie rigid din PVC Ø20mm, inclusiv accesorii montaj</t>
    </r>
  </si>
  <si>
    <r>
      <t xml:space="preserve">EA02A3 - </t>
    </r>
    <r>
      <rPr>
        <sz val="9"/>
        <color indexed="8"/>
        <rFont val="DejaVu Sans"/>
      </rPr>
      <t>Tub de protectie rigid din PVC Ø25mm, inclusiv accesorii montaj</t>
    </r>
  </si>
  <si>
    <r>
      <t xml:space="preserve">EA02A4 - </t>
    </r>
    <r>
      <rPr>
        <sz val="9"/>
        <color indexed="8"/>
        <rFont val="DejaVu Sans"/>
      </rPr>
      <t>Tub de protectie rigid din PVC Ø50mm, inclusiv accesorii montaj</t>
    </r>
  </si>
  <si>
    <r>
      <t xml:space="preserve">EA02A5 - </t>
    </r>
    <r>
      <rPr>
        <sz val="9"/>
        <color indexed="8"/>
        <rFont val="DejaVu Sans"/>
      </rPr>
      <t>Tub de protectie rigid din PVC Ø63mm, inclusiv accesorii montaj</t>
    </r>
  </si>
  <si>
    <r>
      <t xml:space="preserve">EA02A6 - </t>
    </r>
    <r>
      <rPr>
        <sz val="9"/>
        <color indexed="8"/>
        <rFont val="DejaVu Sans"/>
      </rPr>
      <t>Tub de protectie rigid din PVC Ø75mm, inclusiv accesorii montaj</t>
    </r>
  </si>
  <si>
    <r>
      <t xml:space="preserve">EA02A7 - </t>
    </r>
    <r>
      <rPr>
        <sz val="9"/>
        <color indexed="8"/>
        <rFont val="DejaVu Sans"/>
      </rPr>
      <t>Tub de protectie rigid din PVC Ø90mm, inclusiv accesorii montaj</t>
    </r>
  </si>
  <si>
    <r>
      <t xml:space="preserve">EA02A8 - </t>
    </r>
    <r>
      <rPr>
        <sz val="9"/>
        <color indexed="8"/>
        <rFont val="DejaVu Sans"/>
      </rPr>
      <t>Tub de protectie corugat Ø110mm, inclusiv accesorii montaj</t>
    </r>
  </si>
  <si>
    <r>
      <t xml:space="preserve">EI19F# - </t>
    </r>
    <r>
      <rPr>
        <sz val="9"/>
        <color indexed="8"/>
        <rFont val="DejaVu Sans"/>
      </rPr>
      <t>Constructii metalice prefabricate tip jgheaburi pentru cabluri, zincate</t>
    </r>
    <r>
      <rPr>
        <b/>
        <sz val="9"/>
        <color indexed="8"/>
        <rFont val="DejaVu Sans"/>
      </rPr>
      <t xml:space="preserve"> </t>
    </r>
    <r>
      <rPr>
        <sz val="9"/>
        <color indexed="8"/>
        <rFont val="DejaVu Sans"/>
      </rPr>
      <t>600x60 mm</t>
    </r>
  </si>
  <si>
    <r>
      <t xml:space="preserve">EI19F# - </t>
    </r>
    <r>
      <rPr>
        <sz val="9"/>
        <color indexed="8"/>
        <rFont val="DejaVu Sans"/>
      </rPr>
      <t>Constructii metalice prefabricate tip jgheaburi pentru cabluri, zincate</t>
    </r>
    <r>
      <rPr>
        <b/>
        <sz val="9"/>
        <color indexed="8"/>
        <rFont val="DejaVu Sans"/>
      </rPr>
      <t xml:space="preserve"> </t>
    </r>
    <r>
      <rPr>
        <sz val="9"/>
        <color indexed="8"/>
        <rFont val="DejaVu Sans"/>
      </rPr>
      <t>500x60 mm</t>
    </r>
  </si>
  <si>
    <r>
      <t xml:space="preserve">EI19F# - </t>
    </r>
    <r>
      <rPr>
        <sz val="9"/>
        <color indexed="8"/>
        <rFont val="DejaVu Sans"/>
      </rPr>
      <t>Constructii metalice prefabricate tip jgheaburi pentru cabluri, zincate</t>
    </r>
    <r>
      <rPr>
        <b/>
        <sz val="9"/>
        <color indexed="8"/>
        <rFont val="DejaVu Sans"/>
      </rPr>
      <t xml:space="preserve"> </t>
    </r>
    <r>
      <rPr>
        <sz val="9"/>
        <color indexed="8"/>
        <rFont val="DejaVu Sans"/>
      </rPr>
      <t>400x60 mm</t>
    </r>
  </si>
  <si>
    <r>
      <t xml:space="preserve">EI19F# - </t>
    </r>
    <r>
      <rPr>
        <sz val="9"/>
        <color indexed="8"/>
        <rFont val="DejaVu Sans"/>
      </rPr>
      <t>Constructii metalice prefabricate tip jgheaburi pentru cabluri, zincate</t>
    </r>
    <r>
      <rPr>
        <sz val="9"/>
        <color indexed="8"/>
        <rFont val="DejaVu Sans"/>
      </rPr>
      <t xml:space="preserve"> 300x60 mm</t>
    </r>
  </si>
  <si>
    <r>
      <t xml:space="preserve">EI19F# - </t>
    </r>
    <r>
      <rPr>
        <sz val="9"/>
        <color indexed="8"/>
        <rFont val="DejaVu Sans"/>
      </rPr>
      <t>Constructii metalice prefabricate tip jgheaburi pentru cabluri, zincate</t>
    </r>
    <r>
      <rPr>
        <b/>
        <sz val="9"/>
        <color indexed="8"/>
        <rFont val="DejaVu Sans"/>
      </rPr>
      <t xml:space="preserve"> </t>
    </r>
    <r>
      <rPr>
        <sz val="9"/>
        <color indexed="8"/>
        <rFont val="DejaVu Sans"/>
      </rPr>
      <t>200x60 mm</t>
    </r>
  </si>
  <si>
    <r>
      <t xml:space="preserve">EI19F# - </t>
    </r>
    <r>
      <rPr>
        <sz val="9"/>
        <color indexed="8"/>
        <rFont val="DejaVu Sans"/>
      </rPr>
      <t>Constructii metalice prefabricate tip jgheaburi pentru cabluri, zincate</t>
    </r>
    <r>
      <rPr>
        <b/>
        <sz val="9"/>
        <color indexed="8"/>
        <rFont val="DejaVu Sans"/>
      </rPr>
      <t xml:space="preserve"> </t>
    </r>
    <r>
      <rPr>
        <sz val="9"/>
        <color indexed="8"/>
        <rFont val="DejaVu Sans"/>
      </rPr>
      <t>100x60 mm</t>
    </r>
  </si>
  <si>
    <r>
      <t>EI19F# -</t>
    </r>
    <r>
      <rPr>
        <sz val="9"/>
        <color indexed="8"/>
        <rFont val="DejaVu Sans"/>
      </rPr>
      <t xml:space="preserve"> Constructii metalice prefabricate tip jgheaburi pentru cabluri, zincate 100x60 mm RF</t>
    </r>
  </si>
  <si>
    <r>
      <rPr>
        <b/>
        <sz val="9"/>
        <color indexed="8"/>
        <rFont val="DejaVu Sans"/>
      </rPr>
      <t xml:space="preserve">W1MI17B1# - </t>
    </r>
    <r>
      <rPr>
        <sz val="9"/>
        <color indexed="8"/>
        <rFont val="DejaVu Sans"/>
      </rPr>
      <t>Confectie metalica zincata pentru instalatii electrice</t>
    </r>
  </si>
  <si>
    <t>t</t>
  </si>
  <si>
    <t>III. 4 Tuburi de protectie si jgheaburi pentru cabluri</t>
  </si>
  <si>
    <t>III.5 Materiale marunte</t>
  </si>
  <si>
    <t>III.6 Probe si verificari</t>
  </si>
  <si>
    <t>III.7 Instalatie legare la pamant</t>
  </si>
  <si>
    <t>III.8  Clasic (aparate montate direct in doza rotunda cu rama din constructie sau separata)</t>
  </si>
  <si>
    <t xml:space="preserve">III.9 Sapatura priza de pamant si trasee electrice ingropate </t>
  </si>
  <si>
    <t>III.10 Montare post de transformare</t>
  </si>
  <si>
    <t>III.11 Procurare post de transformare</t>
  </si>
  <si>
    <t>19</t>
  </si>
  <si>
    <t>20</t>
  </si>
  <si>
    <t>21</t>
  </si>
  <si>
    <t>22</t>
  </si>
  <si>
    <t>23</t>
  </si>
  <si>
    <t>24</t>
  </si>
  <si>
    <t>25</t>
  </si>
  <si>
    <t>cu TVA</t>
  </si>
  <si>
    <t>Materiale marunte</t>
  </si>
  <si>
    <r>
      <rPr>
        <b/>
        <sz val="9"/>
        <color indexed="8"/>
        <rFont val="DejaVu Sans"/>
      </rPr>
      <t xml:space="preserve">EA16A# - </t>
    </r>
    <r>
      <rPr>
        <sz val="9"/>
        <color indexed="8"/>
        <rFont val="DejaVu Sans"/>
      </rPr>
      <t>Doza de derivatie pentru cabluri sau tevi de instalatie in mediu exploziv cu diametrul 1/2"-11/4"</t>
    </r>
  </si>
  <si>
    <r>
      <rPr>
        <b/>
        <i/>
        <sz val="9"/>
        <color indexed="8"/>
        <rFont val="DejaVu Sans"/>
      </rPr>
      <t>7318987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Doza de derivatie pentru cabluri sau tevi inst.tip:nbu pg16</t>
    </r>
  </si>
  <si>
    <r>
      <t xml:space="preserve">EB12A# - </t>
    </r>
    <r>
      <rPr>
        <sz val="9"/>
        <color indexed="8"/>
        <rFont val="DejaVu Sans"/>
      </rPr>
      <t>Etichete si papuci pentru cabluri corespunzatoare tipodimensiunilor</t>
    </r>
  </si>
  <si>
    <t>ans</t>
  </si>
  <si>
    <r>
      <t xml:space="preserve">RTR1RC62 - </t>
    </r>
    <r>
      <rPr>
        <sz val="9"/>
        <color indexed="8"/>
        <rFont val="DejaVu Sans"/>
      </rPr>
      <t>Bride pentru prindere cablu/tub pana la Ø25mm, inclusiv sistem de prindere adecvat (diblu, conexpand, surub, etc)</t>
    </r>
  </si>
  <si>
    <t>mii buc</t>
  </si>
  <si>
    <r>
      <t xml:space="preserve">RTR1RC62 - </t>
    </r>
    <r>
      <rPr>
        <sz val="9"/>
        <color indexed="8"/>
        <rFont val="DejaVu Sans"/>
      </rPr>
      <t>Bride pentru prindere cablu/tub cu Ø25-50mm, inclusiv sistem de prindere adecvat (diblu, conexpand, surub, etc)</t>
    </r>
  </si>
  <si>
    <r>
      <t xml:space="preserve">RTR1RC62 - </t>
    </r>
    <r>
      <rPr>
        <sz val="9"/>
        <color indexed="8"/>
        <rFont val="DejaVu Sans"/>
      </rPr>
      <t>Bride pentru prindere cablu/tub pina la Ø25mm, inclusiv sistem de prindere adecvat (diblu, conexpand, surub, etc), rezistente la foc 90min</t>
    </r>
  </si>
  <si>
    <t>Probe si verificari</t>
  </si>
  <si>
    <r>
      <t xml:space="preserve">EH07A% - </t>
    </r>
    <r>
      <rPr>
        <sz val="9"/>
        <color indexed="8"/>
        <rFont val="DejaVu Sans"/>
      </rPr>
      <t>Proba de 72 de ore de functionare a instalatiei electrice de curenti tari, inclusiv energia electrica utilizata</t>
    </r>
  </si>
  <si>
    <r>
      <t xml:space="preserve">MLE151511 - </t>
    </r>
    <r>
      <rPr>
        <sz val="9"/>
        <color indexed="8"/>
        <rFont val="DejaVu Sans"/>
      </rPr>
      <t>Verificarea cablurilor care apartin de instalatiile de curenti tari</t>
    </r>
  </si>
  <si>
    <t xml:space="preserve"> Instalatie de legare la pamant</t>
  </si>
  <si>
    <r>
      <rPr>
        <b/>
        <sz val="9"/>
        <color indexed="8"/>
        <rFont val="DejaVu Sans"/>
      </rPr>
      <t xml:space="preserve">W1R02A01&gt; - </t>
    </r>
    <r>
      <rPr>
        <sz val="9"/>
        <color indexed="8"/>
        <rFont val="DejaVu Sans"/>
      </rPr>
      <t>Electrod din teava de otel de doi toli si jumatate pentru legarea la pamant in teren normal</t>
    </r>
  </si>
  <si>
    <r>
      <rPr>
        <b/>
        <sz val="9"/>
        <color indexed="8"/>
        <rFont val="DejaVu Sans"/>
      </rPr>
      <t xml:space="preserve">EG11B01&gt; - </t>
    </r>
    <r>
      <rPr>
        <sz val="9"/>
        <color indexed="8"/>
        <rFont val="DejaVu Sans"/>
      </rPr>
      <t>Piesa pentru racordarea conductei instalatiilor de paratrasnet la diversele parti metalice ale constructiei: la conducte de instalatii (tip C)</t>
    </r>
  </si>
  <si>
    <r>
      <t xml:space="preserve">EG09A01&gt; - </t>
    </r>
    <r>
      <rPr>
        <sz val="9"/>
        <color indexed="8"/>
        <rFont val="DejaVu Sans"/>
      </rPr>
      <t>Bara de echipotentializare, inclusiv suport</t>
    </r>
  </si>
  <si>
    <r>
      <rPr>
        <b/>
        <i/>
        <sz val="9"/>
        <color indexed="8"/>
        <rFont val="DejaVu Sans"/>
      </rPr>
      <t>4801713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Cablu energie myyf 16 mmp</t>
    </r>
  </si>
  <si>
    <r>
      <rPr>
        <b/>
        <sz val="9"/>
        <color indexed="8"/>
        <rFont val="DejaVu Sans"/>
      </rPr>
      <t xml:space="preserve">W1R01A1 - </t>
    </r>
    <r>
      <rPr>
        <sz val="9"/>
        <color indexed="8"/>
        <rFont val="DejaVu Sans"/>
      </rPr>
      <t>Conductor pentru legarea la pamant, montat in interiorprincipal montare</t>
    </r>
  </si>
  <si>
    <r>
      <rPr>
        <b/>
        <i/>
        <sz val="9"/>
        <color indexed="8"/>
        <rFont val="DejaVu Sans"/>
      </rPr>
      <t>3701411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Banda din otel lam.cald S908 4 X 40 OL37-1N</t>
    </r>
  </si>
  <si>
    <r>
      <rPr>
        <b/>
        <i/>
        <sz val="9"/>
        <color indexed="8"/>
        <rFont val="DejaVu Sans"/>
      </rPr>
      <t>3701412</t>
    </r>
    <r>
      <rPr>
        <i/>
        <sz val="9"/>
        <color indexed="8"/>
        <rFont val="DejaVu Sans"/>
      </rPr>
      <t xml:space="preserve"> - Banda din otel lam.cald S908 4 X 25 OL37-1N</t>
    </r>
  </si>
  <si>
    <r>
      <t xml:space="preserve">EG01E1 - </t>
    </r>
    <r>
      <rPr>
        <sz val="9"/>
        <color indexed="8"/>
        <rFont val="DejaVu Sans"/>
      </rPr>
      <t>Paratrasnet cu dispozitiv de amorsare PREVECTRON 3S 40</t>
    </r>
  </si>
  <si>
    <r>
      <rPr>
        <b/>
        <sz val="9"/>
        <color indexed="8"/>
        <rFont val="DejaVu Sans"/>
      </rPr>
      <t xml:space="preserve">W2J03A# - </t>
    </r>
    <r>
      <rPr>
        <sz val="9"/>
        <color indexed="8"/>
        <rFont val="DejaVu Sans"/>
      </rPr>
      <t>Verificarea prizelor de pamant</t>
    </r>
  </si>
  <si>
    <t xml:space="preserve"> Clasic (aparate montate direct in doza rotunda cu rama din constructie sau separata)</t>
  </si>
  <si>
    <r>
      <rPr>
        <b/>
        <sz val="9"/>
        <color indexed="8"/>
        <rFont val="DejaVu Sans"/>
      </rPr>
      <t xml:space="preserve">RPEE02B# - </t>
    </r>
    <r>
      <rPr>
        <sz val="9"/>
        <color indexed="8"/>
        <rFont val="DejaVu Sans"/>
      </rPr>
      <t>Mont.ingrop/aparent,comutat.unipolare norm.,cumpana/cruce,scara/cruce,scara/capat,cump-cap.</t>
    </r>
  </si>
  <si>
    <t>BUCATA</t>
  </si>
  <si>
    <r>
      <rPr>
        <b/>
        <i/>
        <sz val="9"/>
        <color indexed="8"/>
        <rFont val="DejaVu Sans"/>
      </rPr>
      <t>8005500689</t>
    </r>
    <r>
      <rPr>
        <i/>
        <sz val="9"/>
        <color indexed="8"/>
        <rFont val="DejaVu Sans"/>
      </rPr>
      <t xml:space="preserve"> - Intrerupator cap-cruce 230V/10A, grad protectie IP44, montat aparent</t>
    </r>
  </si>
  <si>
    <t>1.2</t>
  </si>
  <si>
    <r>
      <rPr>
        <b/>
        <i/>
        <sz val="9"/>
        <color indexed="8"/>
        <rFont val="DejaVu Sans"/>
      </rPr>
      <t>7319034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Doza patrata</t>
    </r>
  </si>
  <si>
    <t>1.3</t>
  </si>
  <si>
    <r>
      <rPr>
        <b/>
        <i/>
        <sz val="9"/>
        <color indexed="8"/>
        <rFont val="DejaVu Sans"/>
      </rPr>
      <t>6719275</t>
    </r>
    <r>
      <rPr>
        <i/>
        <sz val="9"/>
        <color indexed="8"/>
        <rFont val="DejaVu Sans"/>
      </rPr>
      <t xml:space="preserve"> - </t>
    </r>
    <r>
      <rPr>
        <i/>
        <sz val="9"/>
        <color indexed="8"/>
        <rFont val="DejaVu Sans"/>
      </rPr>
      <t>Diblu pvc marimea 3 nii-1030-75</t>
    </r>
  </si>
  <si>
    <r>
      <rPr>
        <b/>
        <i/>
        <sz val="9"/>
        <color indexed="8"/>
        <rFont val="DejaVu Sans"/>
      </rPr>
      <t>8005500689</t>
    </r>
    <r>
      <rPr>
        <i/>
        <sz val="9"/>
        <color indexed="8"/>
        <rFont val="DejaVu Sans"/>
      </rPr>
      <t xml:space="preserve"> - Intrerupator cap-scara 230V/10A, grad protectie IP44, montat aparent</t>
    </r>
  </si>
  <si>
    <t>2.2</t>
  </si>
  <si>
    <t>2.3</t>
  </si>
  <si>
    <t>SAPATURA PRIZA DE PAMANT SI TRASEE ELECTRICE INGROPAT</t>
  </si>
  <si>
    <r>
      <t xml:space="preserve">W2H01XA-03 - </t>
    </r>
    <r>
      <rPr>
        <sz val="9"/>
        <color indexed="8"/>
        <rFont val="DejaVu Sans"/>
      </rPr>
      <t>Volum sapatura mecanizata sant h=0.8m pentru instalatii electrice</t>
    </r>
  </si>
  <si>
    <t>mc</t>
  </si>
  <si>
    <r>
      <t xml:space="preserve">TSD17A1 - </t>
    </r>
    <r>
      <rPr>
        <sz val="9"/>
        <color indexed="8"/>
        <rFont val="DejaVu Sans"/>
      </rPr>
      <t>Umplutura compactata in sant liniile electrice</t>
    </r>
  </si>
  <si>
    <r>
      <rPr>
        <b/>
        <sz val="9"/>
        <color indexed="8"/>
        <rFont val="DejaVu Sans"/>
      </rPr>
      <t xml:space="preserve">RPCXA03A - </t>
    </r>
    <r>
      <rPr>
        <sz val="9"/>
        <color indexed="8"/>
        <rFont val="DejaVu Sans"/>
      </rPr>
      <t>Umplutura de pamant</t>
    </r>
  </si>
  <si>
    <r>
      <rPr>
        <b/>
        <sz val="9"/>
        <color indexed="8"/>
        <rFont val="DejaVu Sans"/>
      </rPr>
      <t xml:space="preserve">ACE08A1 - </t>
    </r>
    <r>
      <rPr>
        <sz val="9"/>
        <color indexed="8"/>
        <rFont val="DejaVu Sans"/>
      </rPr>
      <t>Umplutura in sant. la cond. de alim. cu apa si canalizare cu: nisip</t>
    </r>
  </si>
  <si>
    <r>
      <rPr>
        <b/>
        <sz val="9"/>
        <color indexed="8"/>
        <rFont val="DejaVu Sans"/>
      </rPr>
      <t xml:space="preserve">TSD01C02&gt; - </t>
    </r>
    <r>
      <rPr>
        <sz val="9"/>
        <color indexed="8"/>
        <rFont val="DejaVu Sans"/>
      </rPr>
      <t>Imprastierea cu lopata a pamantului</t>
    </r>
  </si>
  <si>
    <r>
      <rPr>
        <b/>
        <sz val="9"/>
        <color indexed="8"/>
        <rFont val="DejaVu Sans"/>
      </rPr>
      <t xml:space="preserve">TRA01A50 - </t>
    </r>
    <r>
      <rPr>
        <sz val="9"/>
        <color indexed="8"/>
        <rFont val="DejaVu Sans"/>
      </rPr>
      <t>Transportul rutier al materialelor,semifabricatelor cu autobasculanta pe dist.= 50 km. $</t>
    </r>
  </si>
  <si>
    <t>tona</t>
  </si>
  <si>
    <r>
      <rPr>
        <b/>
        <sz val="9"/>
        <color indexed="8"/>
        <rFont val="DejaVu Sans"/>
      </rPr>
      <t xml:space="preserve">SVA05B1 - </t>
    </r>
    <r>
      <rPr>
        <sz val="9"/>
        <color indexed="8"/>
        <rFont val="DejaVu Sans"/>
      </rPr>
      <t>Extragerea manuala a pamantului vegetal cu incarcare in mijloace auto, teren mijlociu</t>
    </r>
  </si>
  <si>
    <r>
      <rPr>
        <b/>
        <sz val="9"/>
        <color indexed="8"/>
        <rFont val="DejaVu Sans"/>
      </rPr>
      <t xml:space="preserve">W2G21A# - </t>
    </r>
    <r>
      <rPr>
        <sz val="9"/>
        <color indexed="8"/>
        <rFont val="DejaVu Sans"/>
      </rPr>
      <t>Borna din beton pentru marcarea traseului de cable</t>
    </r>
  </si>
  <si>
    <r>
      <rPr>
        <b/>
        <sz val="9"/>
        <color indexed="8"/>
        <rFont val="DejaVu Sans"/>
      </rPr>
      <t xml:space="preserve">W2H03A01&gt; - </t>
    </r>
    <r>
      <rPr>
        <sz val="9"/>
        <color indexed="8"/>
        <rFont val="DejaVu Sans"/>
      </rPr>
      <t xml:space="preserve">Folie avertizoare cabluri electrice subterane
</t>
    </r>
  </si>
  <si>
    <r>
      <t xml:space="preserve">W2H03A02&gt; - </t>
    </r>
    <r>
      <rPr>
        <sz val="9"/>
        <color indexed="8"/>
        <rFont val="DejaVu Sans"/>
      </rPr>
      <t xml:space="preserve">Folie de protectie pentru cabluri electrice subterane
</t>
    </r>
  </si>
  <si>
    <r>
      <t xml:space="preserve">TCA04F1 - </t>
    </r>
    <r>
      <rPr>
        <sz val="9"/>
        <color indexed="8"/>
        <rFont val="DejaVu Sans"/>
      </rPr>
      <t>Camin tragere cablu 1500x1500x2000, cu capac carosabil</t>
    </r>
  </si>
  <si>
    <r>
      <t xml:space="preserve">RPIZF07A% - </t>
    </r>
    <r>
      <rPr>
        <sz val="9"/>
        <color indexed="8"/>
        <rFont val="DejaVu Sans"/>
      </rPr>
      <t>Etansare tuburi la trecere prin pereti impotriva patrunderii apei Dmax=110mm</t>
    </r>
  </si>
  <si>
    <r>
      <t xml:space="preserve">ACA15A01^ - </t>
    </r>
    <r>
      <rPr>
        <sz val="9"/>
        <color indexed="8"/>
        <rFont val="DejaVu Sans"/>
      </rPr>
      <t>Carotare D110mm prin beton grosime 25cm</t>
    </r>
  </si>
  <si>
    <r>
      <t xml:space="preserve">EA01B05^ - </t>
    </r>
    <r>
      <rPr>
        <sz val="9"/>
        <color indexed="8"/>
        <rFont val="DejaVu Sans"/>
      </rPr>
      <t>Tub riflat PEHD 110 mm, pozat ingropat</t>
    </r>
  </si>
  <si>
    <t>Montare post de transformare</t>
  </si>
  <si>
    <r>
      <rPr>
        <b/>
        <sz val="9"/>
        <color indexed="8"/>
        <rFont val="DejaVu Sans"/>
      </rPr>
      <t xml:space="preserve">W1MC04C# - </t>
    </r>
    <r>
      <rPr>
        <sz val="9"/>
        <color indexed="8"/>
        <rFont val="DejaVu Sans"/>
      </rPr>
      <t>Post de transformare 20 kV - montare -</t>
    </r>
  </si>
  <si>
    <t>Formular F4
Lista cu cantitatile de utilaje si echipamente tehnologice, inclusiv dotari</t>
  </si>
  <si>
    <t>Valoarea
(fara TVA)
- Lei -</t>
  </si>
  <si>
    <t>Nr.
fisa
tehnica</t>
  </si>
  <si>
    <t>5 = 3 X 4</t>
  </si>
  <si>
    <t>Utilaje, echipamente tehnologice si functionale care necesita montaj</t>
  </si>
  <si>
    <r>
      <rPr>
        <b/>
        <sz val="9"/>
        <color indexed="8"/>
        <rFont val="DejaVu Sans"/>
      </rPr>
      <t>2563937413</t>
    </r>
    <r>
      <rPr>
        <sz val="9"/>
        <color indexed="8"/>
        <rFont val="DejaVu Sans"/>
      </rPr>
      <t xml:space="preserve">  Post de transformare complet echipat conform aviz tehnic de racordare</t>
    </r>
  </si>
  <si>
    <r>
      <rPr>
        <b/>
        <sz val="9"/>
        <color indexed="8"/>
        <rFont val="DejaVu Sans"/>
      </rPr>
      <t>TOTAL Utilaje, echipamente tehnologice si functionale care necesita montaj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</si>
</sst>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"/>
    <numFmt numFmtId="165" formatCode="#,##0.00%;\ &quot; &quot;"/>
    <numFmt numFmtId="166" formatCode="#,##0.000"/>
    <numFmt numFmtId="167" formatCode="#,##0.000%;\ &quot; &quot;"/>
    <numFmt numFmtId="169" formatCode="0.000"/>
    <numFmt numFmtId="170" formatCode="0.000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8"/>
      <color theme="1"/>
      <name val="Lucida Handwriting"/>
      <family val="4"/>
    </font>
    <font>
      <b/>
      <i/>
      <sz val="16"/>
      <color theme="1"/>
      <name val="Lucida Handwriting"/>
      <family val="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ourier New"/>
      <family val="3"/>
    </font>
    <font>
      <b/>
      <sz val="8"/>
      <color theme="1"/>
      <name val="Calibri"/>
      <family val="2"/>
      <scheme val="minor"/>
    </font>
    <font>
      <i/>
      <sz val="8"/>
      <color theme="1"/>
      <name val="Courier New"/>
      <family val="3"/>
    </font>
    <font>
      <sz val="8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Lucida Handwriting"/>
      <family val="4"/>
    </font>
    <font>
      <i/>
      <sz val="7"/>
      <color theme="1"/>
      <name val="Courier New"/>
      <family val="3"/>
    </font>
    <font>
      <b/>
      <sz val="9"/>
      <color theme="1"/>
      <name val="Courier New"/>
      <family val="3"/>
    </font>
    <font>
      <b/>
      <i/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sz val="9"/>
      <color indexed="8"/>
      <name val="DejaVu Sans"/>
    </font>
    <font>
      <b/>
      <sz val="8"/>
      <color theme="1"/>
      <name val="Courier New"/>
      <family val="3"/>
    </font>
    <font>
      <b/>
      <sz val="11"/>
      <color theme="1"/>
      <name val="Times New Roman"/>
      <family val="1"/>
    </font>
    <font>
      <b/>
      <sz val="12"/>
      <color indexed="8"/>
      <name val="DejaVu Sans"/>
    </font>
    <font>
      <b/>
      <sz val="8"/>
      <color indexed="8"/>
      <name val="DejaVu Sans"/>
    </font>
    <font>
      <b/>
      <sz val="9"/>
      <color indexed="8"/>
      <name val="DejaVu Sans"/>
    </font>
    <font>
      <i/>
      <sz val="9"/>
      <color indexed="8"/>
      <name val="DejaVu Sans"/>
    </font>
    <font>
      <b/>
      <i/>
      <sz val="9"/>
      <color indexed="8"/>
      <name val="DejaVu Sans"/>
    </font>
    <font>
      <sz val="9"/>
      <color indexed="8"/>
      <name val="Arial"/>
      <family val="2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3"/>
      </left>
      <right/>
      <top style="medium">
        <color indexed="63"/>
      </top>
      <bottom style="thin">
        <color indexed="8"/>
      </bottom>
      <diagonal/>
    </border>
    <border>
      <left style="thin">
        <color indexed="8"/>
      </left>
      <right style="medium">
        <color indexed="63"/>
      </right>
      <top style="medium">
        <color indexed="63"/>
      </top>
      <bottom style="thin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3"/>
      </right>
      <top style="thin">
        <color indexed="8"/>
      </top>
      <bottom style="thin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8"/>
      </top>
      <bottom style="medium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3"/>
      </bottom>
      <diagonal/>
    </border>
    <border>
      <left style="thin">
        <color indexed="8"/>
      </left>
      <right style="medium">
        <color indexed="63"/>
      </right>
      <top style="thin">
        <color indexed="8"/>
      </top>
      <bottom style="medium">
        <color indexed="63"/>
      </bottom>
      <diagonal/>
    </border>
    <border>
      <left style="medium">
        <color indexed="63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3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thin">
        <color indexed="8"/>
      </right>
      <top style="medium">
        <color indexed="6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3"/>
      </top>
      <bottom style="thin">
        <color indexed="8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8"/>
      </bottom>
      <diagonal/>
    </border>
    <border>
      <left style="medium">
        <color indexed="63"/>
      </left>
      <right/>
      <top/>
      <bottom style="thin">
        <color indexed="8"/>
      </bottom>
      <diagonal/>
    </border>
  </borders>
  <cellStyleXfs count="23">
    <xf numFmtId="0" fontId="0" fillId="0" borderId="0"/>
    <xf numFmtId="49" fontId="2" fillId="0" borderId="0" applyFill="0" applyBorder="0" applyProtection="0">
      <alignment horizontal="left" vertical="center" wrapText="1"/>
    </xf>
    <xf numFmtId="49" fontId="3" fillId="0" borderId="0" applyFill="0" applyBorder="0" applyProtection="0">
      <alignment horizontal="left" vertical="center" wrapText="1"/>
    </xf>
    <xf numFmtId="49" fontId="4" fillId="0" borderId="0" applyFill="0" applyBorder="0" applyProtection="0">
      <alignment horizontal="center" vertical="center" wrapText="1"/>
    </xf>
    <xf numFmtId="0" fontId="6" fillId="0" borderId="0" applyNumberFormat="0" applyFill="0" applyBorder="0" applyProtection="0">
      <alignment horizontal="center"/>
    </xf>
    <xf numFmtId="49" fontId="6" fillId="0" borderId="0" applyFill="0" applyBorder="0" applyProtection="0">
      <alignment horizontal="center" vertical="center"/>
    </xf>
    <xf numFmtId="49" fontId="6" fillId="0" borderId="0" applyFill="0" applyBorder="0" applyProtection="0">
      <alignment horizontal="left" vertical="center" wrapText="1"/>
    </xf>
    <xf numFmtId="49" fontId="6" fillId="0" borderId="0" applyFill="0" applyBorder="0" applyProtection="0">
      <alignment horizontal="left" vertical="center" wrapText="1"/>
    </xf>
    <xf numFmtId="49" fontId="7" fillId="0" borderId="0" applyFill="0" applyBorder="0" applyProtection="0">
      <alignment horizontal="left" vertical="center"/>
    </xf>
    <xf numFmtId="4" fontId="6" fillId="0" borderId="0" applyFill="0" applyBorder="0" applyProtection="0">
      <alignment horizontal="right" vertical="center"/>
    </xf>
    <xf numFmtId="4" fontId="6" fillId="0" borderId="0" applyFill="0" applyBorder="0" applyProtection="0">
      <alignment horizontal="center" vertical="center"/>
    </xf>
    <xf numFmtId="164" fontId="6" fillId="0" borderId="0" applyFill="0" applyBorder="0" applyProtection="0">
      <alignment vertical="center"/>
    </xf>
    <xf numFmtId="165" fontId="11" fillId="0" borderId="0" applyFill="0" applyBorder="0" applyProtection="0">
      <alignment horizontal="right" vertical="center"/>
    </xf>
    <xf numFmtId="4" fontId="5" fillId="0" borderId="0" applyFill="0" applyBorder="0" applyProtection="0">
      <alignment vertical="center"/>
    </xf>
    <xf numFmtId="49" fontId="8" fillId="0" borderId="0" applyFill="0" applyBorder="0" applyProtection="0">
      <alignment horizontal="left"/>
    </xf>
    <xf numFmtId="165" fontId="9" fillId="0" borderId="0" applyFill="0" applyBorder="0" applyAlignment="0" applyProtection="0">
      <alignment vertical="center"/>
    </xf>
    <xf numFmtId="166" fontId="6" fillId="0" borderId="0" applyFill="0" applyBorder="0" applyAlignment="0" applyProtection="0"/>
    <xf numFmtId="164" fontId="5" fillId="0" borderId="0" applyFill="0" applyBorder="0" applyAlignment="0" applyProtection="0"/>
    <xf numFmtId="166" fontId="5" fillId="0" borderId="0" applyFill="0" applyBorder="0" applyAlignment="0" applyProtection="0"/>
    <xf numFmtId="4" fontId="5" fillId="0" borderId="0" applyFill="0" applyBorder="0" applyAlignment="0" applyProtection="0"/>
    <xf numFmtId="167" fontId="6" fillId="0" borderId="0" applyFill="0" applyBorder="0" applyProtection="0">
      <alignment horizontal="right"/>
    </xf>
    <xf numFmtId="49" fontId="6" fillId="0" borderId="0" applyFill="0" applyBorder="0" applyProtection="0"/>
    <xf numFmtId="9" fontId="17" fillId="0" borderId="0" applyFont="0" applyFill="0" applyBorder="0" applyAlignment="0" applyProtection="0"/>
  </cellStyleXfs>
  <cellXfs count="181">
    <xf numFmtId="0" fontId="0" fillId="0" borderId="0" xfId="0"/>
    <xf numFmtId="49" fontId="10" fillId="0" borderId="0" xfId="0" applyNumberFormat="1" applyFont="1"/>
    <xf numFmtId="49" fontId="6" fillId="0" borderId="0" xfId="5">
      <alignment horizontal="center" vertical="center"/>
    </xf>
    <xf numFmtId="49" fontId="6" fillId="0" borderId="0" xfId="6">
      <alignment horizontal="left" vertical="center" wrapText="1"/>
    </xf>
    <xf numFmtId="4" fontId="6" fillId="0" borderId="0" xfId="9">
      <alignment horizontal="right" vertical="center"/>
    </xf>
    <xf numFmtId="49" fontId="7" fillId="0" borderId="0" xfId="8">
      <alignment horizontal="left" vertical="center"/>
    </xf>
    <xf numFmtId="164" fontId="6" fillId="0" borderId="0" xfId="11">
      <alignment vertical="center"/>
    </xf>
    <xf numFmtId="4" fontId="5" fillId="0" borderId="0" xfId="13">
      <alignment vertical="center"/>
    </xf>
    <xf numFmtId="49" fontId="9" fillId="0" borderId="0" xfId="8" applyFont="1">
      <alignment horizontal="left" vertical="center"/>
    </xf>
    <xf numFmtId="0" fontId="1" fillId="0" borderId="0" xfId="0" applyFont="1"/>
    <xf numFmtId="4" fontId="6" fillId="0" borderId="0" xfId="13" applyFont="1">
      <alignment vertical="center"/>
    </xf>
    <xf numFmtId="49" fontId="10" fillId="0" borderId="1" xfId="0" applyNumberFormat="1" applyFont="1" applyBorder="1"/>
    <xf numFmtId="49" fontId="6" fillId="0" borderId="1" xfId="5" applyBorder="1">
      <alignment horizontal="center" vertical="center"/>
    </xf>
    <xf numFmtId="49" fontId="6" fillId="0" borderId="1" xfId="6" applyBorder="1">
      <alignment horizontal="left" vertical="center" wrapText="1"/>
    </xf>
    <xf numFmtId="49" fontId="9" fillId="0" borderId="1" xfId="8" applyFont="1" applyBorder="1">
      <alignment horizontal="left" vertical="center"/>
    </xf>
    <xf numFmtId="0" fontId="1" fillId="0" borderId="1" xfId="0" applyFont="1" applyBorder="1"/>
    <xf numFmtId="164" fontId="6" fillId="0" borderId="1" xfId="11" applyBorder="1">
      <alignment vertical="center"/>
    </xf>
    <xf numFmtId="4" fontId="6" fillId="0" borderId="1" xfId="13" applyFont="1" applyBorder="1">
      <alignment vertical="center"/>
    </xf>
    <xf numFmtId="4" fontId="6" fillId="0" borderId="1" xfId="9" applyBorder="1">
      <alignment horizontal="right" vertical="center"/>
    </xf>
    <xf numFmtId="49" fontId="7" fillId="0" borderId="1" xfId="8" applyBorder="1">
      <alignment horizontal="left" vertical="center"/>
    </xf>
    <xf numFmtId="0" fontId="0" fillId="0" borderId="1" xfId="0" applyBorder="1"/>
    <xf numFmtId="4" fontId="5" fillId="0" borderId="1" xfId="13" applyBorder="1">
      <alignment vertical="center"/>
    </xf>
    <xf numFmtId="165" fontId="11" fillId="0" borderId="0" xfId="12">
      <alignment horizontal="right" vertical="center"/>
    </xf>
    <xf numFmtId="49" fontId="6" fillId="0" borderId="0" xfId="7">
      <alignment horizontal="left" vertical="center" wrapText="1"/>
    </xf>
    <xf numFmtId="4" fontId="5" fillId="0" borderId="2" xfId="13" applyBorder="1">
      <alignment vertical="center"/>
    </xf>
    <xf numFmtId="4" fontId="5" fillId="0" borderId="4" xfId="13" applyBorder="1">
      <alignment vertical="center"/>
    </xf>
    <xf numFmtId="4" fontId="6" fillId="0" borderId="3" xfId="9" applyBorder="1">
      <alignment horizontal="right" vertical="center"/>
    </xf>
    <xf numFmtId="4" fontId="5" fillId="0" borderId="6" xfId="13" applyBorder="1">
      <alignment vertical="center"/>
    </xf>
    <xf numFmtId="4" fontId="6" fillId="0" borderId="5" xfId="9" applyBorder="1">
      <alignment horizontal="right" vertical="center"/>
    </xf>
    <xf numFmtId="49" fontId="15" fillId="0" borderId="0" xfId="21" applyFont="1"/>
    <xf numFmtId="167" fontId="6" fillId="0" borderId="0" xfId="20">
      <alignment horizontal="right"/>
    </xf>
    <xf numFmtId="49" fontId="15" fillId="0" borderId="2" xfId="21" applyFont="1" applyBorder="1"/>
    <xf numFmtId="49" fontId="6" fillId="0" borderId="2" xfId="6" applyBorder="1">
      <alignment horizontal="left" vertical="center" wrapText="1"/>
    </xf>
    <xf numFmtId="49" fontId="7" fillId="0" borderId="2" xfId="8" applyBorder="1">
      <alignment horizontal="left" vertical="center"/>
    </xf>
    <xf numFmtId="0" fontId="0" fillId="0" borderId="2" xfId="0" applyBorder="1"/>
    <xf numFmtId="164" fontId="6" fillId="0" borderId="2" xfId="11" applyBorder="1">
      <alignment vertical="center"/>
    </xf>
    <xf numFmtId="4" fontId="6" fillId="0" borderId="2" xfId="9" applyBorder="1">
      <alignment horizontal="right" vertical="center"/>
    </xf>
    <xf numFmtId="167" fontId="6" fillId="0" borderId="2" xfId="20" applyBorder="1">
      <alignment horizontal="right"/>
    </xf>
    <xf numFmtId="49" fontId="16" fillId="0" borderId="0" xfId="0" applyNumberFormat="1" applyFont="1"/>
    <xf numFmtId="49" fontId="6" fillId="0" borderId="3" xfId="7" applyBorder="1">
      <alignment horizontal="left" vertical="center" wrapText="1"/>
    </xf>
    <xf numFmtId="49" fontId="10" fillId="0" borderId="3" xfId="0" applyNumberFormat="1" applyFont="1" applyBorder="1"/>
    <xf numFmtId="49" fontId="6" fillId="0" borderId="0" xfId="7">
      <alignment horizontal="left" vertical="center" wrapText="1"/>
    </xf>
    <xf numFmtId="49" fontId="10" fillId="0" borderId="0" xfId="0" applyNumberFormat="1" applyFont="1"/>
    <xf numFmtId="49" fontId="10" fillId="0" borderId="7" xfId="0" applyNumberFormat="1" applyFont="1" applyBorder="1"/>
    <xf numFmtId="49" fontId="6" fillId="0" borderId="5" xfId="7" applyBorder="1">
      <alignment horizontal="left" vertical="center" wrapText="1"/>
    </xf>
    <xf numFmtId="49" fontId="10" fillId="0" borderId="5" xfId="0" applyNumberFormat="1" applyFont="1" applyBorder="1"/>
    <xf numFmtId="49" fontId="10" fillId="0" borderId="8" xfId="0" applyNumberFormat="1" applyFont="1" applyBorder="1"/>
    <xf numFmtId="49" fontId="3" fillId="0" borderId="0" xfId="2">
      <alignment horizontal="left" vertical="center" wrapText="1"/>
    </xf>
    <xf numFmtId="49" fontId="12" fillId="0" borderId="0" xfId="1" applyFont="1">
      <alignment horizontal="left" vertical="center" wrapText="1"/>
    </xf>
    <xf numFmtId="49" fontId="13" fillId="0" borderId="0" xfId="3" applyFont="1">
      <alignment horizontal="center" vertical="center" wrapText="1"/>
    </xf>
    <xf numFmtId="49" fontId="6" fillId="0" borderId="0" xfId="6">
      <alignment horizontal="left" vertical="center" wrapText="1"/>
    </xf>
    <xf numFmtId="49" fontId="6" fillId="0" borderId="1" xfId="4" applyNumberFormat="1" applyBorder="1">
      <alignment horizontal="center"/>
    </xf>
    <xf numFmtId="0" fontId="0" fillId="0" borderId="0" xfId="0"/>
    <xf numFmtId="49" fontId="6" fillId="0" borderId="0" xfId="4" applyNumberFormat="1">
      <alignment horizontal="center"/>
    </xf>
    <xf numFmtId="4" fontId="6" fillId="0" borderId="0" xfId="4" applyNumberFormat="1">
      <alignment horizontal="center"/>
    </xf>
    <xf numFmtId="1" fontId="6" fillId="0" borderId="9" xfId="4" applyNumberFormat="1" applyBorder="1">
      <alignment horizontal="center"/>
    </xf>
    <xf numFmtId="1" fontId="6" fillId="0" borderId="9" xfId="4" applyNumberFormat="1" applyBorder="1">
      <alignment horizontal="center"/>
    </xf>
    <xf numFmtId="1" fontId="6" fillId="0" borderId="1" xfId="4" applyNumberFormat="1" applyBorder="1">
      <alignment horizontal="center"/>
    </xf>
    <xf numFmtId="1" fontId="6" fillId="0" borderId="1" xfId="4" applyNumberFormat="1" applyBorder="1" applyAlignment="1">
      <alignment horizontal="left"/>
    </xf>
    <xf numFmtId="49" fontId="6" fillId="0" borderId="1" xfId="7" applyBorder="1">
      <alignment horizontal="left" vertical="center" wrapText="1"/>
    </xf>
    <xf numFmtId="49" fontId="6" fillId="0" borderId="2" xfId="5" applyBorder="1">
      <alignment horizontal="center" vertical="center"/>
    </xf>
    <xf numFmtId="49" fontId="6" fillId="0" borderId="2" xfId="7" applyBorder="1">
      <alignment horizontal="left" vertical="center" wrapText="1"/>
    </xf>
    <xf numFmtId="49" fontId="6" fillId="0" borderId="9" xfId="6" applyBorder="1">
      <alignment horizontal="left" vertical="center" wrapText="1"/>
    </xf>
    <xf numFmtId="49" fontId="18" fillId="0" borderId="0" xfId="5" applyFont="1" applyAlignment="1">
      <alignment vertical="center"/>
    </xf>
    <xf numFmtId="0" fontId="19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49" fontId="3" fillId="0" borderId="0" xfId="2" applyAlignment="1">
      <alignment horizontal="center" vertical="center" wrapText="1"/>
    </xf>
    <xf numFmtId="49" fontId="6" fillId="0" borderId="2" xfId="6" applyBorder="1" applyAlignment="1">
      <alignment horizontal="left" vertical="center"/>
    </xf>
    <xf numFmtId="49" fontId="7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7" fillId="0" borderId="0" xfId="0" applyFont="1"/>
    <xf numFmtId="49" fontId="9" fillId="0" borderId="1" xfId="0" applyNumberFormat="1" applyFont="1" applyBorder="1" applyAlignment="1">
      <alignment horizontal="left"/>
    </xf>
    <xf numFmtId="49" fontId="20" fillId="0" borderId="1" xfId="0" applyNumberFormat="1" applyFont="1" applyBorder="1" applyAlignment="1">
      <alignment horizontal="left"/>
    </xf>
    <xf numFmtId="0" fontId="9" fillId="0" borderId="1" xfId="0" applyFont="1" applyBorder="1"/>
    <xf numFmtId="49" fontId="6" fillId="0" borderId="1" xfId="0" applyNumberFormat="1" applyFont="1" applyBorder="1" applyAlignment="1">
      <alignment horizontal="left"/>
    </xf>
    <xf numFmtId="49" fontId="9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/>
    </xf>
    <xf numFmtId="0" fontId="9" fillId="0" borderId="0" xfId="0" applyFont="1"/>
    <xf numFmtId="49" fontId="6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7" fillId="0" borderId="1" xfId="0" applyFont="1" applyBorder="1"/>
    <xf numFmtId="49" fontId="5" fillId="0" borderId="1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" fontId="21" fillId="0" borderId="1" xfId="13" applyFont="1" applyBorder="1">
      <alignment vertical="center"/>
    </xf>
    <xf numFmtId="0" fontId="19" fillId="2" borderId="0" xfId="0" applyFont="1" applyFill="1" applyAlignment="1">
      <alignment vertical="top"/>
    </xf>
    <xf numFmtId="49" fontId="6" fillId="0" borderId="0" xfId="5" applyBorder="1">
      <alignment horizontal="center" vertical="center"/>
    </xf>
    <xf numFmtId="49" fontId="6" fillId="0" borderId="0" xfId="6" applyBorder="1">
      <alignment horizontal="left" vertical="center" wrapText="1"/>
    </xf>
    <xf numFmtId="49" fontId="6" fillId="0" borderId="0" xfId="7" applyBorder="1">
      <alignment horizontal="left" vertical="center" wrapText="1"/>
    </xf>
    <xf numFmtId="4" fontId="6" fillId="0" borderId="0" xfId="9" applyBorder="1">
      <alignment horizontal="right" vertical="center"/>
    </xf>
    <xf numFmtId="0" fontId="22" fillId="2" borderId="0" xfId="0" applyFont="1" applyFill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right" vertical="top" wrapText="1"/>
    </xf>
    <xf numFmtId="0" fontId="24" fillId="2" borderId="19" xfId="0" applyFont="1" applyFill="1" applyBorder="1" applyAlignment="1">
      <alignment horizontal="left" vertical="top" wrapText="1"/>
    </xf>
    <xf numFmtId="0" fontId="24" fillId="2" borderId="19" xfId="0" applyFont="1" applyFill="1" applyBorder="1" applyAlignment="1">
      <alignment horizontal="center" vertical="top" wrapText="1"/>
    </xf>
    <xf numFmtId="0" fontId="24" fillId="2" borderId="19" xfId="0" applyFont="1" applyFill="1" applyBorder="1" applyAlignment="1">
      <alignment horizontal="right" vertical="top" wrapText="1"/>
    </xf>
    <xf numFmtId="0" fontId="24" fillId="2" borderId="20" xfId="0" applyFont="1" applyFill="1" applyBorder="1" applyAlignment="1">
      <alignment horizontal="right" vertical="top" wrapText="1"/>
    </xf>
    <xf numFmtId="0" fontId="24" fillId="2" borderId="14" xfId="0" applyFont="1" applyFill="1" applyBorder="1" applyAlignment="1">
      <alignment horizontal="right" vertical="top" wrapText="1"/>
    </xf>
    <xf numFmtId="0" fontId="19" fillId="2" borderId="20" xfId="0" applyFont="1" applyFill="1" applyBorder="1" applyAlignment="1">
      <alignment horizontal="right" vertical="top" wrapText="1"/>
    </xf>
    <xf numFmtId="0" fontId="19" fillId="2" borderId="21" xfId="0" applyFont="1" applyFill="1" applyBorder="1" applyAlignment="1">
      <alignment horizontal="right" vertical="top" wrapText="1"/>
    </xf>
    <xf numFmtId="0" fontId="25" fillId="2" borderId="18" xfId="0" applyFont="1" applyFill="1" applyBorder="1" applyAlignment="1">
      <alignment horizontal="right" vertical="top" wrapText="1"/>
    </xf>
    <xf numFmtId="0" fontId="25" fillId="2" borderId="19" xfId="0" applyFont="1" applyFill="1" applyBorder="1" applyAlignment="1">
      <alignment horizontal="left" vertical="top" wrapText="1"/>
    </xf>
    <xf numFmtId="0" fontId="25" fillId="2" borderId="19" xfId="0" applyFont="1" applyFill="1" applyBorder="1" applyAlignment="1">
      <alignment horizontal="center" vertical="top" wrapText="1"/>
    </xf>
    <xf numFmtId="0" fontId="25" fillId="2" borderId="19" xfId="0" applyFont="1" applyFill="1" applyBorder="1" applyAlignment="1">
      <alignment horizontal="right" vertical="top" wrapText="1"/>
    </xf>
    <xf numFmtId="0" fontId="25" fillId="2" borderId="14" xfId="0" applyFont="1" applyFill="1" applyBorder="1" applyAlignment="1">
      <alignment horizontal="right" vertical="top" wrapText="1"/>
    </xf>
    <xf numFmtId="0" fontId="27" fillId="2" borderId="0" xfId="0" applyFont="1" applyFill="1" applyAlignment="1">
      <alignment horizontal="left" vertical="top" wrapText="1"/>
    </xf>
    <xf numFmtId="0" fontId="28" fillId="0" borderId="0" xfId="0" applyFont="1"/>
    <xf numFmtId="0" fontId="27" fillId="2" borderId="0" xfId="0" applyFont="1" applyFill="1" applyAlignment="1">
      <alignment horizontal="left" vertical="top" wrapText="1"/>
    </xf>
    <xf numFmtId="0" fontId="29" fillId="2" borderId="0" xfId="0" applyFont="1" applyFill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right" vertical="top" wrapText="1"/>
    </xf>
    <xf numFmtId="0" fontId="31" fillId="2" borderId="19" xfId="0" applyFont="1" applyFill="1" applyBorder="1" applyAlignment="1">
      <alignment horizontal="left" vertical="top" wrapText="1"/>
    </xf>
    <xf numFmtId="0" fontId="31" fillId="2" borderId="19" xfId="0" applyFont="1" applyFill="1" applyBorder="1" applyAlignment="1">
      <alignment horizontal="center" vertical="top" wrapText="1"/>
    </xf>
    <xf numFmtId="0" fontId="31" fillId="2" borderId="20" xfId="0" applyFont="1" applyFill="1" applyBorder="1" applyAlignment="1">
      <alignment horizontal="right" vertical="top" wrapText="1"/>
    </xf>
    <xf numFmtId="0" fontId="31" fillId="2" borderId="14" xfId="0" applyFont="1" applyFill="1" applyBorder="1" applyAlignment="1">
      <alignment horizontal="right" vertical="top" wrapText="1"/>
    </xf>
    <xf numFmtId="0" fontId="27" fillId="2" borderId="20" xfId="0" applyFont="1" applyFill="1" applyBorder="1" applyAlignment="1">
      <alignment horizontal="right" vertical="top" wrapText="1"/>
    </xf>
    <xf numFmtId="0" fontId="27" fillId="2" borderId="21" xfId="0" applyFont="1" applyFill="1" applyBorder="1" applyAlignment="1">
      <alignment horizontal="right" vertical="top" wrapText="1"/>
    </xf>
    <xf numFmtId="0" fontId="32" fillId="2" borderId="18" xfId="0" applyFont="1" applyFill="1" applyBorder="1" applyAlignment="1">
      <alignment horizontal="right" vertical="top" wrapText="1"/>
    </xf>
    <xf numFmtId="0" fontId="32" fillId="2" borderId="19" xfId="0" applyFont="1" applyFill="1" applyBorder="1" applyAlignment="1">
      <alignment horizontal="left" vertical="top" wrapText="1"/>
    </xf>
    <xf numFmtId="0" fontId="32" fillId="2" borderId="19" xfId="0" applyFont="1" applyFill="1" applyBorder="1" applyAlignment="1">
      <alignment horizontal="center" vertical="top" wrapText="1"/>
    </xf>
    <xf numFmtId="0" fontId="32" fillId="2" borderId="19" xfId="0" applyFont="1" applyFill="1" applyBorder="1" applyAlignment="1">
      <alignment horizontal="right" vertical="top" wrapText="1"/>
    </xf>
    <xf numFmtId="0" fontId="32" fillId="2" borderId="14" xfId="0" applyFont="1" applyFill="1" applyBorder="1" applyAlignment="1">
      <alignment horizontal="right" vertical="top" wrapText="1"/>
    </xf>
    <xf numFmtId="0" fontId="27" fillId="2" borderId="0" xfId="0" applyFont="1" applyFill="1" applyAlignment="1">
      <alignment horizontal="left" vertical="top"/>
    </xf>
    <xf numFmtId="0" fontId="31" fillId="2" borderId="0" xfId="0" applyFont="1" applyFill="1" applyAlignment="1">
      <alignment horizontal="left" vertical="top" wrapText="1"/>
    </xf>
    <xf numFmtId="0" fontId="36" fillId="0" borderId="0" xfId="0" applyFont="1"/>
    <xf numFmtId="167" fontId="6" fillId="4" borderId="2" xfId="20" applyFill="1" applyBorder="1">
      <alignment horizontal="right"/>
    </xf>
    <xf numFmtId="4" fontId="34" fillId="0" borderId="0" xfId="9" applyFont="1" applyAlignment="1">
      <alignment horizontal="right" vertical="center"/>
    </xf>
    <xf numFmtId="4" fontId="34" fillId="0" borderId="22" xfId="9" applyFont="1" applyBorder="1" applyAlignment="1">
      <alignment horizontal="right" vertical="center"/>
    </xf>
    <xf numFmtId="0" fontId="27" fillId="2" borderId="22" xfId="0" applyFont="1" applyFill="1" applyBorder="1" applyAlignment="1">
      <alignment horizontal="left" vertical="top" wrapText="1"/>
    </xf>
    <xf numFmtId="10" fontId="27" fillId="2" borderId="22" xfId="0" applyNumberFormat="1" applyFont="1" applyFill="1" applyBorder="1" applyAlignment="1">
      <alignment horizontal="left" vertical="top" wrapText="1"/>
    </xf>
    <xf numFmtId="0" fontId="27" fillId="2" borderId="22" xfId="0" applyFont="1" applyFill="1" applyBorder="1" applyAlignment="1">
      <alignment horizontal="left" vertical="top"/>
    </xf>
    <xf numFmtId="9" fontId="27" fillId="4" borderId="22" xfId="0" applyNumberFormat="1" applyFont="1" applyFill="1" applyBorder="1" applyAlignment="1">
      <alignment horizontal="left" vertical="top" wrapText="1"/>
    </xf>
    <xf numFmtId="9" fontId="27" fillId="2" borderId="22" xfId="0" applyNumberFormat="1" applyFont="1" applyFill="1" applyBorder="1" applyAlignment="1">
      <alignment horizontal="left" vertical="top" wrapText="1"/>
    </xf>
    <xf numFmtId="0" fontId="27" fillId="2" borderId="22" xfId="0" applyFont="1" applyFill="1" applyBorder="1" applyAlignment="1">
      <alignment horizontal="center" vertical="top" wrapText="1"/>
    </xf>
    <xf numFmtId="0" fontId="31" fillId="2" borderId="0" xfId="0" applyFont="1" applyFill="1" applyBorder="1" applyAlignment="1">
      <alignment horizontal="left" vertical="top" wrapText="1"/>
    </xf>
    <xf numFmtId="0" fontId="27" fillId="2" borderId="0" xfId="0" applyFont="1" applyFill="1" applyBorder="1" applyAlignment="1">
      <alignment horizontal="left" vertical="top" wrapText="1"/>
    </xf>
    <xf numFmtId="4" fontId="34" fillId="0" borderId="0" xfId="9" applyFont="1" applyBorder="1" applyAlignment="1">
      <alignment vertical="center"/>
    </xf>
    <xf numFmtId="4" fontId="34" fillId="0" borderId="0" xfId="9" applyFont="1" applyBorder="1" applyAlignment="1">
      <alignment horizontal="right" vertical="center"/>
    </xf>
    <xf numFmtId="49" fontId="34" fillId="0" borderId="22" xfId="21" applyFont="1" applyBorder="1" applyAlignment="1">
      <alignment horizontal="left"/>
    </xf>
    <xf numFmtId="49" fontId="35" fillId="0" borderId="22" xfId="21" applyFont="1" applyBorder="1" applyAlignment="1">
      <alignment horizontal="left"/>
    </xf>
    <xf numFmtId="169" fontId="31" fillId="2" borderId="19" xfId="0" applyNumberFormat="1" applyFont="1" applyFill="1" applyBorder="1" applyAlignment="1">
      <alignment horizontal="right" vertical="top" wrapText="1"/>
    </xf>
    <xf numFmtId="169" fontId="32" fillId="2" borderId="19" xfId="0" applyNumberFormat="1" applyFont="1" applyFill="1" applyBorder="1" applyAlignment="1">
      <alignment horizontal="right" vertical="top" wrapText="1"/>
    </xf>
    <xf numFmtId="2" fontId="24" fillId="2" borderId="19" xfId="0" applyNumberFormat="1" applyFont="1" applyFill="1" applyBorder="1" applyAlignment="1">
      <alignment horizontal="right" vertical="top" wrapText="1"/>
    </xf>
    <xf numFmtId="170" fontId="24" fillId="2" borderId="19" xfId="0" applyNumberFormat="1" applyFont="1" applyFill="1" applyBorder="1" applyAlignment="1">
      <alignment horizontal="right" vertical="top" wrapText="1"/>
    </xf>
    <xf numFmtId="169" fontId="25" fillId="2" borderId="19" xfId="0" applyNumberFormat="1" applyFont="1" applyFill="1" applyBorder="1" applyAlignment="1">
      <alignment horizontal="right" vertical="top" wrapText="1"/>
    </xf>
    <xf numFmtId="170" fontId="25" fillId="2" borderId="19" xfId="0" applyNumberFormat="1" applyFont="1" applyFill="1" applyBorder="1" applyAlignment="1">
      <alignment horizontal="right" vertical="top" wrapText="1"/>
    </xf>
    <xf numFmtId="4" fontId="24" fillId="2" borderId="19" xfId="0" applyNumberFormat="1" applyFont="1" applyFill="1" applyBorder="1" applyAlignment="1">
      <alignment horizontal="right" vertical="top" wrapText="1"/>
    </xf>
    <xf numFmtId="4" fontId="6" fillId="0" borderId="1" xfId="4" applyNumberFormat="1" applyBorder="1" applyAlignment="1"/>
    <xf numFmtId="4" fontId="6" fillId="0" borderId="0" xfId="4" applyNumberFormat="1" applyAlignment="1"/>
    <xf numFmtId="9" fontId="6" fillId="0" borderId="0" xfId="22" applyFont="1" applyAlignment="1">
      <alignment horizontal="center"/>
    </xf>
    <xf numFmtId="166" fontId="24" fillId="2" borderId="19" xfId="0" applyNumberFormat="1" applyFont="1" applyFill="1" applyBorder="1" applyAlignment="1">
      <alignment horizontal="right" vertical="top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left" vertical="center" wrapText="1"/>
    </xf>
    <xf numFmtId="0" fontId="19" fillId="2" borderId="26" xfId="0" applyFont="1" applyFill="1" applyBorder="1" applyAlignment="1">
      <alignment horizontal="left" vertical="top" wrapText="1"/>
    </xf>
    <xf numFmtId="0" fontId="19" fillId="2" borderId="20" xfId="0" applyFont="1" applyFill="1" applyBorder="1" applyAlignment="1">
      <alignment horizontal="left" vertical="top" wrapText="1"/>
    </xf>
    <xf numFmtId="0" fontId="19" fillId="2" borderId="20" xfId="0" applyFont="1" applyFill="1" applyBorder="1" applyAlignment="1">
      <alignment horizontal="center" vertical="top" wrapText="1"/>
    </xf>
    <xf numFmtId="2" fontId="19" fillId="2" borderId="20" xfId="0" applyNumberFormat="1" applyFont="1" applyFill="1" applyBorder="1" applyAlignment="1">
      <alignment horizontal="right" vertical="top" wrapText="1"/>
    </xf>
    <xf numFmtId="0" fontId="19" fillId="2" borderId="21" xfId="0" applyFont="1" applyFill="1" applyBorder="1" applyAlignment="1">
      <alignment horizontal="center" vertical="top" wrapText="1"/>
    </xf>
    <xf numFmtId="0" fontId="19" fillId="2" borderId="26" xfId="0" applyFont="1" applyFill="1" applyBorder="1" applyAlignment="1">
      <alignment horizontal="left" vertical="top" wrapText="1"/>
    </xf>
    <xf numFmtId="2" fontId="24" fillId="2" borderId="20" xfId="0" applyNumberFormat="1" applyFont="1" applyFill="1" applyBorder="1" applyAlignment="1">
      <alignment horizontal="right" vertical="top" wrapText="1"/>
    </xf>
    <xf numFmtId="0" fontId="24" fillId="2" borderId="21" xfId="0" applyFont="1" applyFill="1" applyBorder="1" applyAlignment="1">
      <alignment horizontal="right" vertical="top" wrapText="1"/>
    </xf>
    <xf numFmtId="2" fontId="19" fillId="2" borderId="0" xfId="0" applyNumberFormat="1" applyFont="1" applyFill="1" applyAlignment="1">
      <alignment horizontal="left" vertical="top" wrapText="1"/>
    </xf>
    <xf numFmtId="49" fontId="12" fillId="0" borderId="0" xfId="1" applyFont="1" applyAlignment="1">
      <alignment horizontal="center" vertical="center" wrapText="1"/>
    </xf>
    <xf numFmtId="49" fontId="6" fillId="0" borderId="0" xfId="6" applyAlignment="1">
      <alignment horizontal="center" vertical="center" wrapText="1"/>
    </xf>
  </cellXfs>
  <cellStyles count="23">
    <cellStyle name="Antet" xfId="1" xr:uid="{00000000-0005-0000-0000-000000000000}"/>
    <cellStyle name="Cantitate" xfId="11" xr:uid="{00000000-0005-0000-0000-000001000000}"/>
    <cellStyle name="CapTabel" xfId="4" xr:uid="{00000000-0005-0000-0000-000002000000}"/>
    <cellStyle name="Cod" xfId="6" xr:uid="{00000000-0005-0000-0000-000003000000}"/>
    <cellStyle name="Denum" xfId="8" xr:uid="{00000000-0005-0000-0000-000004000000}"/>
    <cellStyle name="Denumire" xfId="7" xr:uid="{00000000-0005-0000-0000-000005000000}"/>
    <cellStyle name="DenumireRaport" xfId="2" xr:uid="{00000000-0005-0000-0000-000006000000}"/>
    <cellStyle name="Greutate" xfId="16" xr:uid="{00000000-0005-0000-0000-000007000000}"/>
    <cellStyle name="kmparcurs" xfId="18" xr:uid="{00000000-0005-0000-0000-000008000000}"/>
    <cellStyle name="Normal" xfId="0" builtinId="0"/>
    <cellStyle name="NrCrt" xfId="5" xr:uid="{00000000-0005-0000-0000-00000A000000}"/>
    <cellStyle name="orefunc" xfId="19" xr:uid="{00000000-0005-0000-0000-00000B000000}"/>
    <cellStyle name="Percent" xfId="22" builtinId="5"/>
    <cellStyle name="Pondere" xfId="10" xr:uid="{00000000-0005-0000-0000-00000C000000}"/>
    <cellStyle name="PretUnitar" xfId="13" xr:uid="{00000000-0005-0000-0000-00000D000000}"/>
    <cellStyle name="Procente" xfId="20" xr:uid="{00000000-0005-0000-0000-00000E000000}"/>
    <cellStyle name="Recapit" xfId="14" xr:uid="{00000000-0005-0000-0000-00000F000000}"/>
    <cellStyle name="RecCoef" xfId="15" xr:uid="{00000000-0005-0000-0000-000010000000}"/>
    <cellStyle name="Sporuri" xfId="12" xr:uid="{00000000-0005-0000-0000-000011000000}"/>
    <cellStyle name="Text" xfId="21" xr:uid="{00000000-0005-0000-0000-000012000000}"/>
    <cellStyle name="TitluRap" xfId="3" xr:uid="{00000000-0005-0000-0000-000013000000}"/>
    <cellStyle name="tonaj" xfId="17" xr:uid="{00000000-0005-0000-0000-000014000000}"/>
    <cellStyle name="Valoare" xfId="9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24</xdr:row>
      <xdr:rowOff>0</xdr:rowOff>
    </xdr:from>
    <xdr:to>
      <xdr:col>11</xdr:col>
      <xdr:colOff>0</xdr:colOff>
      <xdr:row>25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93C8A4-5C32-4CF1-BE1A-282ABE0DA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50" y="9563100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4272A-6714-4587-B219-CB159CC1E43B}">
  <dimension ref="A1:I43"/>
  <sheetViews>
    <sheetView tabSelected="1" workbookViewId="0">
      <selection activeCell="I3" sqref="I3"/>
    </sheetView>
  </sheetViews>
  <sheetFormatPr defaultRowHeight="14.5" outlineLevelCol="1"/>
  <cols>
    <col min="1" max="1" width="5.7265625" style="2" customWidth="1"/>
    <col min="2" max="2" width="11.7265625" style="3" customWidth="1"/>
    <col min="3" max="3" width="55.26953125" style="23" customWidth="1"/>
    <col min="4" max="5" width="22.54296875" style="4" customWidth="1"/>
    <col min="6" max="8" width="10.7265625" hidden="1" customWidth="1" outlineLevel="1"/>
    <col min="9" max="9" width="8.7265625" collapsed="1"/>
  </cols>
  <sheetData>
    <row r="1" spans="1:8" ht="24.75" customHeight="1">
      <c r="B1" s="47" t="s">
        <v>214</v>
      </c>
      <c r="C1" s="47"/>
      <c r="F1" t="s">
        <v>215</v>
      </c>
      <c r="G1">
        <v>1</v>
      </c>
      <c r="H1">
        <f>IF(OR(G1=1000,G1=1000000),G1,1)</f>
        <v>1</v>
      </c>
    </row>
    <row r="2" spans="1:8">
      <c r="B2" s="48" t="s">
        <v>216</v>
      </c>
      <c r="C2" s="50"/>
      <c r="D2" s="50"/>
      <c r="E2" s="50"/>
      <c r="F2" t="s">
        <v>217</v>
      </c>
      <c r="G2" t="s">
        <v>218</v>
      </c>
      <c r="H2" t="str">
        <f>G2</f>
        <v xml:space="preserve">   </v>
      </c>
    </row>
    <row r="3" spans="1:8" ht="43.5" customHeight="1">
      <c r="B3" s="49" t="s">
        <v>219</v>
      </c>
      <c r="C3" s="50"/>
      <c r="D3" s="50"/>
      <c r="E3" s="50"/>
      <c r="F3" t="s">
        <v>220</v>
      </c>
      <c r="G3">
        <v>1</v>
      </c>
      <c r="H3">
        <f>IF(G3&lt;=0,1,G3)</f>
        <v>1</v>
      </c>
    </row>
    <row r="4" spans="1:8" ht="21.75" customHeight="1" thickBot="1">
      <c r="B4" s="179" t="s">
        <v>221</v>
      </c>
      <c r="C4" s="180"/>
      <c r="D4" s="180"/>
      <c r="E4" s="180"/>
      <c r="F4" t="s">
        <v>222</v>
      </c>
      <c r="G4">
        <v>2</v>
      </c>
      <c r="H4">
        <f>G4</f>
        <v>2</v>
      </c>
    </row>
    <row r="5" spans="1:8">
      <c r="A5" s="51" t="s">
        <v>4</v>
      </c>
      <c r="B5" s="51"/>
      <c r="C5" s="51"/>
      <c r="D5" s="162" t="s">
        <v>223</v>
      </c>
      <c r="E5" s="162" t="s">
        <v>9</v>
      </c>
      <c r="F5" s="52"/>
      <c r="G5" s="52"/>
    </row>
    <row r="6" spans="1:8">
      <c r="A6" s="53" t="s">
        <v>224</v>
      </c>
      <c r="B6" s="53"/>
      <c r="C6" s="53" t="s">
        <v>225</v>
      </c>
      <c r="D6" s="163" t="s">
        <v>226</v>
      </c>
      <c r="E6" s="163" t="s">
        <v>521</v>
      </c>
      <c r="F6" s="52" t="s">
        <v>227</v>
      </c>
      <c r="G6" s="52"/>
    </row>
    <row r="7" spans="1:8" ht="15" thickBot="1">
      <c r="A7" s="53"/>
      <c r="B7" s="53"/>
      <c r="C7" s="53"/>
      <c r="D7" s="54" t="str">
        <f>CONCATENATE(IF(H1=1000,"Mii ",IF(H1=1000000,"Milioane ",""))," ron ")</f>
        <v xml:space="preserve"> ron </v>
      </c>
      <c r="E7" s="164">
        <v>0.19</v>
      </c>
    </row>
    <row r="8" spans="1:8" ht="15" thickBot="1">
      <c r="A8" s="55" t="s">
        <v>228</v>
      </c>
      <c r="B8" s="56" t="s">
        <v>229</v>
      </c>
      <c r="C8" s="56"/>
      <c r="D8" s="55">
        <v>2</v>
      </c>
      <c r="E8" s="55">
        <f>D8+1</f>
        <v>3</v>
      </c>
    </row>
    <row r="9" spans="1:8">
      <c r="A9" s="57" t="s">
        <v>307</v>
      </c>
      <c r="B9" s="58" t="s">
        <v>230</v>
      </c>
      <c r="C9" s="57"/>
      <c r="D9" s="57"/>
      <c r="E9" s="57"/>
    </row>
    <row r="10" spans="1:8">
      <c r="A10" s="60" t="s">
        <v>229</v>
      </c>
      <c r="B10" s="32"/>
      <c r="C10" s="61" t="s">
        <v>309</v>
      </c>
      <c r="D10" s="36">
        <f>I.1!I201</f>
        <v>0</v>
      </c>
      <c r="E10" s="36">
        <f>D10*(1+$E$7)</f>
        <v>0</v>
      </c>
    </row>
    <row r="11" spans="1:8">
      <c r="A11" s="60" t="s">
        <v>231</v>
      </c>
      <c r="B11" s="32"/>
      <c r="C11" s="61" t="s">
        <v>310</v>
      </c>
      <c r="D11" s="36">
        <f>I.2!I128</f>
        <v>0</v>
      </c>
      <c r="E11" s="36">
        <f>D11*(1+$E$7)</f>
        <v>0</v>
      </c>
    </row>
    <row r="12" spans="1:8" ht="15" thickBot="1">
      <c r="A12" s="60" t="s">
        <v>232</v>
      </c>
      <c r="B12" s="32"/>
      <c r="C12" s="61" t="s">
        <v>311</v>
      </c>
      <c r="D12" s="36">
        <f>I.3!I126</f>
        <v>0</v>
      </c>
      <c r="E12" s="36">
        <f>D12*(1+$E$7)</f>
        <v>0</v>
      </c>
    </row>
    <row r="13" spans="1:8">
      <c r="A13" s="57" t="s">
        <v>308</v>
      </c>
      <c r="B13" s="58" t="s">
        <v>233</v>
      </c>
      <c r="C13" s="57"/>
      <c r="D13" s="57"/>
      <c r="E13" s="57"/>
    </row>
    <row r="14" spans="1:8">
      <c r="A14" s="60" t="s">
        <v>235</v>
      </c>
      <c r="B14" s="32"/>
      <c r="C14" s="61" t="s">
        <v>312</v>
      </c>
      <c r="D14" s="36">
        <f>II.1!I201</f>
        <v>0</v>
      </c>
      <c r="E14" s="36">
        <f>D14*(1+$E$7)</f>
        <v>0</v>
      </c>
    </row>
    <row r="15" spans="1:8">
      <c r="A15" s="60" t="s">
        <v>236</v>
      </c>
      <c r="B15" s="32"/>
      <c r="C15" s="61" t="s">
        <v>313</v>
      </c>
      <c r="D15" s="36">
        <f>II.2!I128</f>
        <v>0</v>
      </c>
      <c r="E15" s="36">
        <f>D15*(1+$E$7)</f>
        <v>0</v>
      </c>
    </row>
    <row r="16" spans="1:8">
      <c r="A16" s="60" t="s">
        <v>237</v>
      </c>
      <c r="B16" s="32"/>
      <c r="C16" s="61" t="s">
        <v>314</v>
      </c>
      <c r="D16" s="36">
        <f>II.3!I124</f>
        <v>0</v>
      </c>
      <c r="E16" s="36">
        <f>D16*(1+$E$7)</f>
        <v>0</v>
      </c>
    </row>
    <row r="17" spans="1:5">
      <c r="A17" s="60" t="s">
        <v>315</v>
      </c>
      <c r="B17" s="67" t="s">
        <v>306</v>
      </c>
      <c r="C17" s="61"/>
      <c r="D17" s="36"/>
      <c r="E17" s="36"/>
    </row>
    <row r="18" spans="1:5">
      <c r="A18" s="60" t="s">
        <v>238</v>
      </c>
      <c r="B18" s="32"/>
      <c r="C18" s="61" t="s">
        <v>409</v>
      </c>
      <c r="D18" s="36">
        <f>III.1!W50</f>
        <v>0</v>
      </c>
      <c r="E18" s="36">
        <f>D18*(1+$E$7)</f>
        <v>0</v>
      </c>
    </row>
    <row r="19" spans="1:5">
      <c r="A19" s="87" t="s">
        <v>239</v>
      </c>
      <c r="B19" s="88"/>
      <c r="C19" s="89" t="s">
        <v>443</v>
      </c>
      <c r="D19" s="90">
        <f>III.2!W38</f>
        <v>0</v>
      </c>
      <c r="E19" s="36">
        <f>D19*(1+$E$7)</f>
        <v>0</v>
      </c>
    </row>
    <row r="20" spans="1:5">
      <c r="A20" s="87" t="s">
        <v>240</v>
      </c>
      <c r="B20" s="88"/>
      <c r="C20" s="89" t="s">
        <v>488</v>
      </c>
      <c r="D20" s="90">
        <f>III.3!W129</f>
        <v>0</v>
      </c>
      <c r="E20" s="36">
        <f>D20*(1+$E$7)</f>
        <v>0</v>
      </c>
    </row>
    <row r="21" spans="1:5">
      <c r="A21" s="87" t="s">
        <v>303</v>
      </c>
      <c r="B21" s="88"/>
      <c r="C21" s="89" t="s">
        <v>506</v>
      </c>
      <c r="D21" s="90">
        <f>III.4!W96</f>
        <v>0</v>
      </c>
      <c r="E21" s="36">
        <f t="shared" ref="E21:E27" si="0">D21*(1+$E$7)</f>
        <v>0</v>
      </c>
    </row>
    <row r="22" spans="1:5">
      <c r="A22" s="87" t="s">
        <v>304</v>
      </c>
      <c r="B22" s="88"/>
      <c r="C22" s="89" t="s">
        <v>507</v>
      </c>
      <c r="D22" s="90">
        <f>III.5!W46</f>
        <v>0</v>
      </c>
      <c r="E22" s="36">
        <f t="shared" si="0"/>
        <v>0</v>
      </c>
    </row>
    <row r="23" spans="1:5">
      <c r="A23" s="87" t="s">
        <v>305</v>
      </c>
      <c r="B23" s="88"/>
      <c r="C23" s="89" t="s">
        <v>508</v>
      </c>
      <c r="D23" s="90">
        <f>III.6!W30</f>
        <v>0</v>
      </c>
      <c r="E23" s="36">
        <f t="shared" si="0"/>
        <v>0</v>
      </c>
    </row>
    <row r="24" spans="1:5">
      <c r="A24" s="87" t="s">
        <v>387</v>
      </c>
      <c r="B24" s="88"/>
      <c r="C24" s="89" t="s">
        <v>509</v>
      </c>
      <c r="D24" s="90">
        <f>III.7!W63</f>
        <v>0</v>
      </c>
      <c r="E24" s="36">
        <f t="shared" si="0"/>
        <v>0</v>
      </c>
    </row>
    <row r="25" spans="1:5" ht="22.5" customHeight="1">
      <c r="A25" s="87" t="s">
        <v>388</v>
      </c>
      <c r="B25" s="88"/>
      <c r="C25" s="89" t="s">
        <v>510</v>
      </c>
      <c r="D25" s="90">
        <f>III.8!W36</f>
        <v>0</v>
      </c>
      <c r="E25" s="36">
        <f t="shared" si="0"/>
        <v>0</v>
      </c>
    </row>
    <row r="26" spans="1:5">
      <c r="A26" s="87" t="s">
        <v>476</v>
      </c>
      <c r="B26" s="88"/>
      <c r="C26" s="89" t="s">
        <v>511</v>
      </c>
      <c r="D26" s="90">
        <f>III.9!W92</f>
        <v>0</v>
      </c>
      <c r="E26" s="36">
        <f t="shared" si="0"/>
        <v>0</v>
      </c>
    </row>
    <row r="27" spans="1:5">
      <c r="A27" s="87" t="s">
        <v>479</v>
      </c>
      <c r="B27" s="88"/>
      <c r="C27" s="89" t="s">
        <v>512</v>
      </c>
      <c r="D27" s="90">
        <f>III.10!W26</f>
        <v>0</v>
      </c>
      <c r="E27" s="36">
        <f t="shared" si="0"/>
        <v>0</v>
      </c>
    </row>
    <row r="28" spans="1:5" ht="15" thickBot="1">
      <c r="A28" s="87" t="s">
        <v>482</v>
      </c>
      <c r="B28" s="88"/>
      <c r="C28" s="89" t="s">
        <v>513</v>
      </c>
      <c r="D28" s="90">
        <f>III.11!R14</f>
        <v>0</v>
      </c>
      <c r="E28" s="36">
        <f>D28*(1+$E$7)</f>
        <v>0</v>
      </c>
    </row>
    <row r="29" spans="1:5" ht="18" customHeight="1" thickBot="1">
      <c r="A29" s="12" t="s">
        <v>316</v>
      </c>
      <c r="B29" s="62" t="s">
        <v>234</v>
      </c>
      <c r="C29" s="62"/>
      <c r="D29" s="18"/>
      <c r="E29" s="18"/>
    </row>
    <row r="30" spans="1:5">
      <c r="A30" s="60" t="s">
        <v>485</v>
      </c>
      <c r="B30" s="32"/>
      <c r="C30" s="61" t="s">
        <v>317</v>
      </c>
      <c r="D30" s="36">
        <f>IV.1!I137</f>
        <v>0</v>
      </c>
      <c r="E30" s="36">
        <f t="shared" ref="E30:E37" si="1">D30*(1+$E$7)</f>
        <v>0</v>
      </c>
    </row>
    <row r="31" spans="1:5">
      <c r="A31" s="60" t="s">
        <v>514</v>
      </c>
      <c r="B31" s="32"/>
      <c r="C31" s="61" t="s">
        <v>337</v>
      </c>
      <c r="D31" s="36">
        <f>IV.2!I102</f>
        <v>0</v>
      </c>
      <c r="E31" s="36">
        <f t="shared" si="1"/>
        <v>0</v>
      </c>
    </row>
    <row r="32" spans="1:5">
      <c r="A32" s="60" t="s">
        <v>515</v>
      </c>
      <c r="B32" s="32"/>
      <c r="C32" s="61" t="s">
        <v>362</v>
      </c>
      <c r="D32" s="36">
        <f>IV.3!I107</f>
        <v>0</v>
      </c>
      <c r="E32" s="36">
        <f t="shared" si="1"/>
        <v>0</v>
      </c>
    </row>
    <row r="33" spans="1:5">
      <c r="A33" s="60" t="s">
        <v>516</v>
      </c>
      <c r="B33" s="32"/>
      <c r="C33" s="61" t="s">
        <v>367</v>
      </c>
      <c r="D33" s="36">
        <f>IV.4!I67</f>
        <v>0</v>
      </c>
      <c r="E33" s="36">
        <f t="shared" si="1"/>
        <v>0</v>
      </c>
    </row>
    <row r="34" spans="1:5">
      <c r="A34" s="60" t="s">
        <v>517</v>
      </c>
      <c r="B34" s="32"/>
      <c r="C34" s="61" t="s">
        <v>379</v>
      </c>
      <c r="D34" s="36">
        <f>IV.5!I162</f>
        <v>0</v>
      </c>
      <c r="E34" s="36">
        <f t="shared" si="1"/>
        <v>0</v>
      </c>
    </row>
    <row r="35" spans="1:5" ht="15" thickBot="1">
      <c r="A35" s="60" t="s">
        <v>518</v>
      </c>
      <c r="B35" s="32"/>
      <c r="C35" s="61" t="s">
        <v>380</v>
      </c>
      <c r="D35" s="36">
        <f>IV.6!I77</f>
        <v>0</v>
      </c>
      <c r="E35" s="36">
        <f t="shared" si="1"/>
        <v>0</v>
      </c>
    </row>
    <row r="36" spans="1:5">
      <c r="A36" s="12" t="s">
        <v>519</v>
      </c>
      <c r="B36" s="13"/>
      <c r="C36" s="59" t="s">
        <v>385</v>
      </c>
      <c r="D36" s="18">
        <f>IV.7!F13</f>
        <v>0</v>
      </c>
      <c r="E36" s="36">
        <f t="shared" si="1"/>
        <v>0</v>
      </c>
    </row>
    <row r="37" spans="1:5">
      <c r="A37" s="60" t="s">
        <v>520</v>
      </c>
      <c r="B37" s="32"/>
      <c r="C37" s="61" t="s">
        <v>386</v>
      </c>
      <c r="D37" s="36">
        <f>IV.8!F13</f>
        <v>0</v>
      </c>
      <c r="E37" s="36">
        <f t="shared" si="1"/>
        <v>0</v>
      </c>
    </row>
    <row r="38" spans="1:5" ht="15" thickBot="1">
      <c r="A38" s="60"/>
      <c r="B38" s="32"/>
      <c r="C38" s="61"/>
      <c r="D38" s="36"/>
      <c r="E38" s="36"/>
    </row>
    <row r="39" spans="1:5">
      <c r="A39" s="12"/>
      <c r="B39" s="13"/>
      <c r="C39" s="59" t="s">
        <v>241</v>
      </c>
      <c r="D39" s="18"/>
      <c r="E39" s="18"/>
    </row>
    <row r="40" spans="1:5">
      <c r="C40" s="23" t="s">
        <v>242</v>
      </c>
    </row>
    <row r="41" spans="1:5">
      <c r="C41" s="23" t="s">
        <v>243</v>
      </c>
    </row>
    <row r="43" spans="1:5">
      <c r="A43" s="63" t="s">
        <v>244</v>
      </c>
      <c r="C43" s="23" t="s">
        <v>408</v>
      </c>
    </row>
  </sheetData>
  <mergeCells count="8">
    <mergeCell ref="F6:G6"/>
    <mergeCell ref="B8:C8"/>
    <mergeCell ref="B29:C29"/>
    <mergeCell ref="B1:C1"/>
    <mergeCell ref="B2:E2"/>
    <mergeCell ref="B3:E3"/>
    <mergeCell ref="B4:E4"/>
    <mergeCell ref="F5:G5"/>
  </mergeCells>
  <pageMargins left="0.7" right="0.7" top="0.75" bottom="0.75" header="0.3" footer="0.3"/>
  <pageSetup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384F0-B402-4673-97B1-CBD92F1C6A93}">
  <dimension ref="A1:AA131"/>
  <sheetViews>
    <sheetView topLeftCell="A114" workbookViewId="0">
      <selection activeCell="A121" sqref="A121:XFD131"/>
    </sheetView>
  </sheetViews>
  <sheetFormatPr defaultRowHeight="14.5"/>
  <cols>
    <col min="1" max="1" width="3.453125" customWidth="1"/>
    <col min="2" max="2" width="5" customWidth="1"/>
    <col min="3" max="3" width="0.7265625" customWidth="1"/>
    <col min="4" max="4" width="6" customWidth="1"/>
    <col min="5" max="5" width="13.453125" customWidth="1"/>
    <col min="6" max="6" width="5" customWidth="1"/>
    <col min="7" max="7" width="3.453125" customWidth="1"/>
    <col min="8" max="8" width="1.7265625" customWidth="1"/>
    <col min="9" max="9" width="11.7265625" customWidth="1"/>
    <col min="10" max="10" width="0.81640625" customWidth="1"/>
    <col min="11" max="11" width="3.81640625" customWidth="1"/>
    <col min="12" max="12" width="3.7265625" customWidth="1"/>
    <col min="13" max="13" width="0.81640625" customWidth="1"/>
    <col min="14" max="14" width="2.1796875" customWidth="1"/>
    <col min="15" max="15" width="0.26953125" customWidth="1"/>
    <col min="16" max="16" width="1.7265625" customWidth="1"/>
    <col min="17" max="17" width="5" customWidth="1"/>
    <col min="18" max="19" width="1.7265625" customWidth="1"/>
    <col min="20" max="21" width="3.453125" customWidth="1"/>
    <col min="22" max="23" width="5" customWidth="1"/>
    <col min="24" max="25" width="3.453125" customWidth="1"/>
    <col min="26" max="26" width="0.81640625" customWidth="1"/>
    <col min="27" max="27" width="3.453125" customWidth="1"/>
    <col min="257" max="257" width="3.453125" customWidth="1"/>
    <col min="258" max="258" width="5" customWidth="1"/>
    <col min="259" max="259" width="0.7265625" customWidth="1"/>
    <col min="260" max="260" width="6" customWidth="1"/>
    <col min="261" max="261" width="13.453125" customWidth="1"/>
    <col min="262" max="262" width="5" customWidth="1"/>
    <col min="263" max="263" width="3.453125" customWidth="1"/>
    <col min="264" max="264" width="1.7265625" customWidth="1"/>
    <col min="265" max="265" width="11.7265625" customWidth="1"/>
    <col min="266" max="266" width="0.81640625" customWidth="1"/>
    <col min="267" max="267" width="3.81640625" customWidth="1"/>
    <col min="268" max="268" width="3.7265625" customWidth="1"/>
    <col min="269" max="269" width="0.81640625" customWidth="1"/>
    <col min="270" max="270" width="2.1796875" customWidth="1"/>
    <col min="271" max="271" width="0.26953125" customWidth="1"/>
    <col min="272" max="272" width="1.7265625" customWidth="1"/>
    <col min="273" max="273" width="5" customWidth="1"/>
    <col min="274" max="275" width="1.7265625" customWidth="1"/>
    <col min="276" max="277" width="3.453125" customWidth="1"/>
    <col min="278" max="279" width="5" customWidth="1"/>
    <col min="280" max="281" width="3.453125" customWidth="1"/>
    <col min="282" max="282" width="0.81640625" customWidth="1"/>
    <col min="283" max="283" width="3.453125" customWidth="1"/>
    <col min="513" max="513" width="3.453125" customWidth="1"/>
    <col min="514" max="514" width="5" customWidth="1"/>
    <col min="515" max="515" width="0.7265625" customWidth="1"/>
    <col min="516" max="516" width="6" customWidth="1"/>
    <col min="517" max="517" width="13.453125" customWidth="1"/>
    <col min="518" max="518" width="5" customWidth="1"/>
    <col min="519" max="519" width="3.453125" customWidth="1"/>
    <col min="520" max="520" width="1.7265625" customWidth="1"/>
    <col min="521" max="521" width="11.7265625" customWidth="1"/>
    <col min="522" max="522" width="0.81640625" customWidth="1"/>
    <col min="523" max="523" width="3.81640625" customWidth="1"/>
    <col min="524" max="524" width="3.7265625" customWidth="1"/>
    <col min="525" max="525" width="0.81640625" customWidth="1"/>
    <col min="526" max="526" width="2.1796875" customWidth="1"/>
    <col min="527" max="527" width="0.26953125" customWidth="1"/>
    <col min="528" max="528" width="1.7265625" customWidth="1"/>
    <col min="529" max="529" width="5" customWidth="1"/>
    <col min="530" max="531" width="1.7265625" customWidth="1"/>
    <col min="532" max="533" width="3.453125" customWidth="1"/>
    <col min="534" max="535" width="5" customWidth="1"/>
    <col min="536" max="537" width="3.453125" customWidth="1"/>
    <col min="538" max="538" width="0.81640625" customWidth="1"/>
    <col min="539" max="539" width="3.453125" customWidth="1"/>
    <col min="769" max="769" width="3.453125" customWidth="1"/>
    <col min="770" max="770" width="5" customWidth="1"/>
    <col min="771" max="771" width="0.7265625" customWidth="1"/>
    <col min="772" max="772" width="6" customWidth="1"/>
    <col min="773" max="773" width="13.453125" customWidth="1"/>
    <col min="774" max="774" width="5" customWidth="1"/>
    <col min="775" max="775" width="3.453125" customWidth="1"/>
    <col min="776" max="776" width="1.7265625" customWidth="1"/>
    <col min="777" max="777" width="11.7265625" customWidth="1"/>
    <col min="778" max="778" width="0.81640625" customWidth="1"/>
    <col min="779" max="779" width="3.81640625" customWidth="1"/>
    <col min="780" max="780" width="3.7265625" customWidth="1"/>
    <col min="781" max="781" width="0.81640625" customWidth="1"/>
    <col min="782" max="782" width="2.1796875" customWidth="1"/>
    <col min="783" max="783" width="0.26953125" customWidth="1"/>
    <col min="784" max="784" width="1.7265625" customWidth="1"/>
    <col min="785" max="785" width="5" customWidth="1"/>
    <col min="786" max="787" width="1.7265625" customWidth="1"/>
    <col min="788" max="789" width="3.453125" customWidth="1"/>
    <col min="790" max="791" width="5" customWidth="1"/>
    <col min="792" max="793" width="3.453125" customWidth="1"/>
    <col min="794" max="794" width="0.81640625" customWidth="1"/>
    <col min="795" max="795" width="3.453125" customWidth="1"/>
    <col min="1025" max="1025" width="3.453125" customWidth="1"/>
    <col min="1026" max="1026" width="5" customWidth="1"/>
    <col min="1027" max="1027" width="0.7265625" customWidth="1"/>
    <col min="1028" max="1028" width="6" customWidth="1"/>
    <col min="1029" max="1029" width="13.453125" customWidth="1"/>
    <col min="1030" max="1030" width="5" customWidth="1"/>
    <col min="1031" max="1031" width="3.453125" customWidth="1"/>
    <col min="1032" max="1032" width="1.7265625" customWidth="1"/>
    <col min="1033" max="1033" width="11.7265625" customWidth="1"/>
    <col min="1034" max="1034" width="0.81640625" customWidth="1"/>
    <col min="1035" max="1035" width="3.81640625" customWidth="1"/>
    <col min="1036" max="1036" width="3.7265625" customWidth="1"/>
    <col min="1037" max="1037" width="0.81640625" customWidth="1"/>
    <col min="1038" max="1038" width="2.1796875" customWidth="1"/>
    <col min="1039" max="1039" width="0.26953125" customWidth="1"/>
    <col min="1040" max="1040" width="1.7265625" customWidth="1"/>
    <col min="1041" max="1041" width="5" customWidth="1"/>
    <col min="1042" max="1043" width="1.7265625" customWidth="1"/>
    <col min="1044" max="1045" width="3.453125" customWidth="1"/>
    <col min="1046" max="1047" width="5" customWidth="1"/>
    <col min="1048" max="1049" width="3.453125" customWidth="1"/>
    <col min="1050" max="1050" width="0.81640625" customWidth="1"/>
    <col min="1051" max="1051" width="3.453125" customWidth="1"/>
    <col min="1281" max="1281" width="3.453125" customWidth="1"/>
    <col min="1282" max="1282" width="5" customWidth="1"/>
    <col min="1283" max="1283" width="0.7265625" customWidth="1"/>
    <col min="1284" max="1284" width="6" customWidth="1"/>
    <col min="1285" max="1285" width="13.453125" customWidth="1"/>
    <col min="1286" max="1286" width="5" customWidth="1"/>
    <col min="1287" max="1287" width="3.453125" customWidth="1"/>
    <col min="1288" max="1288" width="1.7265625" customWidth="1"/>
    <col min="1289" max="1289" width="11.7265625" customWidth="1"/>
    <col min="1290" max="1290" width="0.81640625" customWidth="1"/>
    <col min="1291" max="1291" width="3.81640625" customWidth="1"/>
    <col min="1292" max="1292" width="3.7265625" customWidth="1"/>
    <col min="1293" max="1293" width="0.81640625" customWidth="1"/>
    <col min="1294" max="1294" width="2.1796875" customWidth="1"/>
    <col min="1295" max="1295" width="0.26953125" customWidth="1"/>
    <col min="1296" max="1296" width="1.7265625" customWidth="1"/>
    <col min="1297" max="1297" width="5" customWidth="1"/>
    <col min="1298" max="1299" width="1.7265625" customWidth="1"/>
    <col min="1300" max="1301" width="3.453125" customWidth="1"/>
    <col min="1302" max="1303" width="5" customWidth="1"/>
    <col min="1304" max="1305" width="3.453125" customWidth="1"/>
    <col min="1306" max="1306" width="0.81640625" customWidth="1"/>
    <col min="1307" max="1307" width="3.453125" customWidth="1"/>
    <col min="1537" max="1537" width="3.453125" customWidth="1"/>
    <col min="1538" max="1538" width="5" customWidth="1"/>
    <col min="1539" max="1539" width="0.7265625" customWidth="1"/>
    <col min="1540" max="1540" width="6" customWidth="1"/>
    <col min="1541" max="1541" width="13.453125" customWidth="1"/>
    <col min="1542" max="1542" width="5" customWidth="1"/>
    <col min="1543" max="1543" width="3.453125" customWidth="1"/>
    <col min="1544" max="1544" width="1.7265625" customWidth="1"/>
    <col min="1545" max="1545" width="11.7265625" customWidth="1"/>
    <col min="1546" max="1546" width="0.81640625" customWidth="1"/>
    <col min="1547" max="1547" width="3.81640625" customWidth="1"/>
    <col min="1548" max="1548" width="3.7265625" customWidth="1"/>
    <col min="1549" max="1549" width="0.81640625" customWidth="1"/>
    <col min="1550" max="1550" width="2.1796875" customWidth="1"/>
    <col min="1551" max="1551" width="0.26953125" customWidth="1"/>
    <col min="1552" max="1552" width="1.7265625" customWidth="1"/>
    <col min="1553" max="1553" width="5" customWidth="1"/>
    <col min="1554" max="1555" width="1.7265625" customWidth="1"/>
    <col min="1556" max="1557" width="3.453125" customWidth="1"/>
    <col min="1558" max="1559" width="5" customWidth="1"/>
    <col min="1560" max="1561" width="3.453125" customWidth="1"/>
    <col min="1562" max="1562" width="0.81640625" customWidth="1"/>
    <col min="1563" max="1563" width="3.453125" customWidth="1"/>
    <col min="1793" max="1793" width="3.453125" customWidth="1"/>
    <col min="1794" max="1794" width="5" customWidth="1"/>
    <col min="1795" max="1795" width="0.7265625" customWidth="1"/>
    <col min="1796" max="1796" width="6" customWidth="1"/>
    <col min="1797" max="1797" width="13.453125" customWidth="1"/>
    <col min="1798" max="1798" width="5" customWidth="1"/>
    <col min="1799" max="1799" width="3.453125" customWidth="1"/>
    <col min="1800" max="1800" width="1.7265625" customWidth="1"/>
    <col min="1801" max="1801" width="11.7265625" customWidth="1"/>
    <col min="1802" max="1802" width="0.81640625" customWidth="1"/>
    <col min="1803" max="1803" width="3.81640625" customWidth="1"/>
    <col min="1804" max="1804" width="3.7265625" customWidth="1"/>
    <col min="1805" max="1805" width="0.81640625" customWidth="1"/>
    <col min="1806" max="1806" width="2.1796875" customWidth="1"/>
    <col min="1807" max="1807" width="0.26953125" customWidth="1"/>
    <col min="1808" max="1808" width="1.7265625" customWidth="1"/>
    <col min="1809" max="1809" width="5" customWidth="1"/>
    <col min="1810" max="1811" width="1.7265625" customWidth="1"/>
    <col min="1812" max="1813" width="3.453125" customWidth="1"/>
    <col min="1814" max="1815" width="5" customWidth="1"/>
    <col min="1816" max="1817" width="3.453125" customWidth="1"/>
    <col min="1818" max="1818" width="0.81640625" customWidth="1"/>
    <col min="1819" max="1819" width="3.453125" customWidth="1"/>
    <col min="2049" max="2049" width="3.453125" customWidth="1"/>
    <col min="2050" max="2050" width="5" customWidth="1"/>
    <col min="2051" max="2051" width="0.7265625" customWidth="1"/>
    <col min="2052" max="2052" width="6" customWidth="1"/>
    <col min="2053" max="2053" width="13.453125" customWidth="1"/>
    <col min="2054" max="2054" width="5" customWidth="1"/>
    <col min="2055" max="2055" width="3.453125" customWidth="1"/>
    <col min="2056" max="2056" width="1.7265625" customWidth="1"/>
    <col min="2057" max="2057" width="11.7265625" customWidth="1"/>
    <col min="2058" max="2058" width="0.81640625" customWidth="1"/>
    <col min="2059" max="2059" width="3.81640625" customWidth="1"/>
    <col min="2060" max="2060" width="3.7265625" customWidth="1"/>
    <col min="2061" max="2061" width="0.81640625" customWidth="1"/>
    <col min="2062" max="2062" width="2.1796875" customWidth="1"/>
    <col min="2063" max="2063" width="0.26953125" customWidth="1"/>
    <col min="2064" max="2064" width="1.7265625" customWidth="1"/>
    <col min="2065" max="2065" width="5" customWidth="1"/>
    <col min="2066" max="2067" width="1.7265625" customWidth="1"/>
    <col min="2068" max="2069" width="3.453125" customWidth="1"/>
    <col min="2070" max="2071" width="5" customWidth="1"/>
    <col min="2072" max="2073" width="3.453125" customWidth="1"/>
    <col min="2074" max="2074" width="0.81640625" customWidth="1"/>
    <col min="2075" max="2075" width="3.453125" customWidth="1"/>
    <col min="2305" max="2305" width="3.453125" customWidth="1"/>
    <col min="2306" max="2306" width="5" customWidth="1"/>
    <col min="2307" max="2307" width="0.7265625" customWidth="1"/>
    <col min="2308" max="2308" width="6" customWidth="1"/>
    <col min="2309" max="2309" width="13.453125" customWidth="1"/>
    <col min="2310" max="2310" width="5" customWidth="1"/>
    <col min="2311" max="2311" width="3.453125" customWidth="1"/>
    <col min="2312" max="2312" width="1.7265625" customWidth="1"/>
    <col min="2313" max="2313" width="11.7265625" customWidth="1"/>
    <col min="2314" max="2314" width="0.81640625" customWidth="1"/>
    <col min="2315" max="2315" width="3.81640625" customWidth="1"/>
    <col min="2316" max="2316" width="3.7265625" customWidth="1"/>
    <col min="2317" max="2317" width="0.81640625" customWidth="1"/>
    <col min="2318" max="2318" width="2.1796875" customWidth="1"/>
    <col min="2319" max="2319" width="0.26953125" customWidth="1"/>
    <col min="2320" max="2320" width="1.7265625" customWidth="1"/>
    <col min="2321" max="2321" width="5" customWidth="1"/>
    <col min="2322" max="2323" width="1.7265625" customWidth="1"/>
    <col min="2324" max="2325" width="3.453125" customWidth="1"/>
    <col min="2326" max="2327" width="5" customWidth="1"/>
    <col min="2328" max="2329" width="3.453125" customWidth="1"/>
    <col min="2330" max="2330" width="0.81640625" customWidth="1"/>
    <col min="2331" max="2331" width="3.453125" customWidth="1"/>
    <col min="2561" max="2561" width="3.453125" customWidth="1"/>
    <col min="2562" max="2562" width="5" customWidth="1"/>
    <col min="2563" max="2563" width="0.7265625" customWidth="1"/>
    <col min="2564" max="2564" width="6" customWidth="1"/>
    <col min="2565" max="2565" width="13.453125" customWidth="1"/>
    <col min="2566" max="2566" width="5" customWidth="1"/>
    <col min="2567" max="2567" width="3.453125" customWidth="1"/>
    <col min="2568" max="2568" width="1.7265625" customWidth="1"/>
    <col min="2569" max="2569" width="11.7265625" customWidth="1"/>
    <col min="2570" max="2570" width="0.81640625" customWidth="1"/>
    <col min="2571" max="2571" width="3.81640625" customWidth="1"/>
    <col min="2572" max="2572" width="3.7265625" customWidth="1"/>
    <col min="2573" max="2573" width="0.81640625" customWidth="1"/>
    <col min="2574" max="2574" width="2.1796875" customWidth="1"/>
    <col min="2575" max="2575" width="0.26953125" customWidth="1"/>
    <col min="2576" max="2576" width="1.7265625" customWidth="1"/>
    <col min="2577" max="2577" width="5" customWidth="1"/>
    <col min="2578" max="2579" width="1.7265625" customWidth="1"/>
    <col min="2580" max="2581" width="3.453125" customWidth="1"/>
    <col min="2582" max="2583" width="5" customWidth="1"/>
    <col min="2584" max="2585" width="3.453125" customWidth="1"/>
    <col min="2586" max="2586" width="0.81640625" customWidth="1"/>
    <col min="2587" max="2587" width="3.453125" customWidth="1"/>
    <col min="2817" max="2817" width="3.453125" customWidth="1"/>
    <col min="2818" max="2818" width="5" customWidth="1"/>
    <col min="2819" max="2819" width="0.7265625" customWidth="1"/>
    <col min="2820" max="2820" width="6" customWidth="1"/>
    <col min="2821" max="2821" width="13.453125" customWidth="1"/>
    <col min="2822" max="2822" width="5" customWidth="1"/>
    <col min="2823" max="2823" width="3.453125" customWidth="1"/>
    <col min="2824" max="2824" width="1.7265625" customWidth="1"/>
    <col min="2825" max="2825" width="11.7265625" customWidth="1"/>
    <col min="2826" max="2826" width="0.81640625" customWidth="1"/>
    <col min="2827" max="2827" width="3.81640625" customWidth="1"/>
    <col min="2828" max="2828" width="3.7265625" customWidth="1"/>
    <col min="2829" max="2829" width="0.81640625" customWidth="1"/>
    <col min="2830" max="2830" width="2.1796875" customWidth="1"/>
    <col min="2831" max="2831" width="0.26953125" customWidth="1"/>
    <col min="2832" max="2832" width="1.7265625" customWidth="1"/>
    <col min="2833" max="2833" width="5" customWidth="1"/>
    <col min="2834" max="2835" width="1.7265625" customWidth="1"/>
    <col min="2836" max="2837" width="3.453125" customWidth="1"/>
    <col min="2838" max="2839" width="5" customWidth="1"/>
    <col min="2840" max="2841" width="3.453125" customWidth="1"/>
    <col min="2842" max="2842" width="0.81640625" customWidth="1"/>
    <col min="2843" max="2843" width="3.453125" customWidth="1"/>
    <col min="3073" max="3073" width="3.453125" customWidth="1"/>
    <col min="3074" max="3074" width="5" customWidth="1"/>
    <col min="3075" max="3075" width="0.7265625" customWidth="1"/>
    <col min="3076" max="3076" width="6" customWidth="1"/>
    <col min="3077" max="3077" width="13.453125" customWidth="1"/>
    <col min="3078" max="3078" width="5" customWidth="1"/>
    <col min="3079" max="3079" width="3.453125" customWidth="1"/>
    <col min="3080" max="3080" width="1.7265625" customWidth="1"/>
    <col min="3081" max="3081" width="11.7265625" customWidth="1"/>
    <col min="3082" max="3082" width="0.81640625" customWidth="1"/>
    <col min="3083" max="3083" width="3.81640625" customWidth="1"/>
    <col min="3084" max="3084" width="3.7265625" customWidth="1"/>
    <col min="3085" max="3085" width="0.81640625" customWidth="1"/>
    <col min="3086" max="3086" width="2.1796875" customWidth="1"/>
    <col min="3087" max="3087" width="0.26953125" customWidth="1"/>
    <col min="3088" max="3088" width="1.7265625" customWidth="1"/>
    <col min="3089" max="3089" width="5" customWidth="1"/>
    <col min="3090" max="3091" width="1.7265625" customWidth="1"/>
    <col min="3092" max="3093" width="3.453125" customWidth="1"/>
    <col min="3094" max="3095" width="5" customWidth="1"/>
    <col min="3096" max="3097" width="3.453125" customWidth="1"/>
    <col min="3098" max="3098" width="0.81640625" customWidth="1"/>
    <col min="3099" max="3099" width="3.453125" customWidth="1"/>
    <col min="3329" max="3329" width="3.453125" customWidth="1"/>
    <col min="3330" max="3330" width="5" customWidth="1"/>
    <col min="3331" max="3331" width="0.7265625" customWidth="1"/>
    <col min="3332" max="3332" width="6" customWidth="1"/>
    <col min="3333" max="3333" width="13.453125" customWidth="1"/>
    <col min="3334" max="3334" width="5" customWidth="1"/>
    <col min="3335" max="3335" width="3.453125" customWidth="1"/>
    <col min="3336" max="3336" width="1.7265625" customWidth="1"/>
    <col min="3337" max="3337" width="11.7265625" customWidth="1"/>
    <col min="3338" max="3338" width="0.81640625" customWidth="1"/>
    <col min="3339" max="3339" width="3.81640625" customWidth="1"/>
    <col min="3340" max="3340" width="3.7265625" customWidth="1"/>
    <col min="3341" max="3341" width="0.81640625" customWidth="1"/>
    <col min="3342" max="3342" width="2.1796875" customWidth="1"/>
    <col min="3343" max="3343" width="0.26953125" customWidth="1"/>
    <col min="3344" max="3344" width="1.7265625" customWidth="1"/>
    <col min="3345" max="3345" width="5" customWidth="1"/>
    <col min="3346" max="3347" width="1.7265625" customWidth="1"/>
    <col min="3348" max="3349" width="3.453125" customWidth="1"/>
    <col min="3350" max="3351" width="5" customWidth="1"/>
    <col min="3352" max="3353" width="3.453125" customWidth="1"/>
    <col min="3354" max="3354" width="0.81640625" customWidth="1"/>
    <col min="3355" max="3355" width="3.453125" customWidth="1"/>
    <col min="3585" max="3585" width="3.453125" customWidth="1"/>
    <col min="3586" max="3586" width="5" customWidth="1"/>
    <col min="3587" max="3587" width="0.7265625" customWidth="1"/>
    <col min="3588" max="3588" width="6" customWidth="1"/>
    <col min="3589" max="3589" width="13.453125" customWidth="1"/>
    <col min="3590" max="3590" width="5" customWidth="1"/>
    <col min="3591" max="3591" width="3.453125" customWidth="1"/>
    <col min="3592" max="3592" width="1.7265625" customWidth="1"/>
    <col min="3593" max="3593" width="11.7265625" customWidth="1"/>
    <col min="3594" max="3594" width="0.81640625" customWidth="1"/>
    <col min="3595" max="3595" width="3.81640625" customWidth="1"/>
    <col min="3596" max="3596" width="3.7265625" customWidth="1"/>
    <col min="3597" max="3597" width="0.81640625" customWidth="1"/>
    <col min="3598" max="3598" width="2.1796875" customWidth="1"/>
    <col min="3599" max="3599" width="0.26953125" customWidth="1"/>
    <col min="3600" max="3600" width="1.7265625" customWidth="1"/>
    <col min="3601" max="3601" width="5" customWidth="1"/>
    <col min="3602" max="3603" width="1.7265625" customWidth="1"/>
    <col min="3604" max="3605" width="3.453125" customWidth="1"/>
    <col min="3606" max="3607" width="5" customWidth="1"/>
    <col min="3608" max="3609" width="3.453125" customWidth="1"/>
    <col min="3610" max="3610" width="0.81640625" customWidth="1"/>
    <col min="3611" max="3611" width="3.453125" customWidth="1"/>
    <col min="3841" max="3841" width="3.453125" customWidth="1"/>
    <col min="3842" max="3842" width="5" customWidth="1"/>
    <col min="3843" max="3843" width="0.7265625" customWidth="1"/>
    <col min="3844" max="3844" width="6" customWidth="1"/>
    <col min="3845" max="3845" width="13.453125" customWidth="1"/>
    <col min="3846" max="3846" width="5" customWidth="1"/>
    <col min="3847" max="3847" width="3.453125" customWidth="1"/>
    <col min="3848" max="3848" width="1.7265625" customWidth="1"/>
    <col min="3849" max="3849" width="11.7265625" customWidth="1"/>
    <col min="3850" max="3850" width="0.81640625" customWidth="1"/>
    <col min="3851" max="3851" width="3.81640625" customWidth="1"/>
    <col min="3852" max="3852" width="3.7265625" customWidth="1"/>
    <col min="3853" max="3853" width="0.81640625" customWidth="1"/>
    <col min="3854" max="3854" width="2.1796875" customWidth="1"/>
    <col min="3855" max="3855" width="0.26953125" customWidth="1"/>
    <col min="3856" max="3856" width="1.7265625" customWidth="1"/>
    <col min="3857" max="3857" width="5" customWidth="1"/>
    <col min="3858" max="3859" width="1.7265625" customWidth="1"/>
    <col min="3860" max="3861" width="3.453125" customWidth="1"/>
    <col min="3862" max="3863" width="5" customWidth="1"/>
    <col min="3864" max="3865" width="3.453125" customWidth="1"/>
    <col min="3866" max="3866" width="0.81640625" customWidth="1"/>
    <col min="3867" max="3867" width="3.453125" customWidth="1"/>
    <col min="4097" max="4097" width="3.453125" customWidth="1"/>
    <col min="4098" max="4098" width="5" customWidth="1"/>
    <col min="4099" max="4099" width="0.7265625" customWidth="1"/>
    <col min="4100" max="4100" width="6" customWidth="1"/>
    <col min="4101" max="4101" width="13.453125" customWidth="1"/>
    <col min="4102" max="4102" width="5" customWidth="1"/>
    <col min="4103" max="4103" width="3.453125" customWidth="1"/>
    <col min="4104" max="4104" width="1.7265625" customWidth="1"/>
    <col min="4105" max="4105" width="11.7265625" customWidth="1"/>
    <col min="4106" max="4106" width="0.81640625" customWidth="1"/>
    <col min="4107" max="4107" width="3.81640625" customWidth="1"/>
    <col min="4108" max="4108" width="3.7265625" customWidth="1"/>
    <col min="4109" max="4109" width="0.81640625" customWidth="1"/>
    <col min="4110" max="4110" width="2.1796875" customWidth="1"/>
    <col min="4111" max="4111" width="0.26953125" customWidth="1"/>
    <col min="4112" max="4112" width="1.7265625" customWidth="1"/>
    <col min="4113" max="4113" width="5" customWidth="1"/>
    <col min="4114" max="4115" width="1.7265625" customWidth="1"/>
    <col min="4116" max="4117" width="3.453125" customWidth="1"/>
    <col min="4118" max="4119" width="5" customWidth="1"/>
    <col min="4120" max="4121" width="3.453125" customWidth="1"/>
    <col min="4122" max="4122" width="0.81640625" customWidth="1"/>
    <col min="4123" max="4123" width="3.453125" customWidth="1"/>
    <col min="4353" max="4353" width="3.453125" customWidth="1"/>
    <col min="4354" max="4354" width="5" customWidth="1"/>
    <col min="4355" max="4355" width="0.7265625" customWidth="1"/>
    <col min="4356" max="4356" width="6" customWidth="1"/>
    <col min="4357" max="4357" width="13.453125" customWidth="1"/>
    <col min="4358" max="4358" width="5" customWidth="1"/>
    <col min="4359" max="4359" width="3.453125" customWidth="1"/>
    <col min="4360" max="4360" width="1.7265625" customWidth="1"/>
    <col min="4361" max="4361" width="11.7265625" customWidth="1"/>
    <col min="4362" max="4362" width="0.81640625" customWidth="1"/>
    <col min="4363" max="4363" width="3.81640625" customWidth="1"/>
    <col min="4364" max="4364" width="3.7265625" customWidth="1"/>
    <col min="4365" max="4365" width="0.81640625" customWidth="1"/>
    <col min="4366" max="4366" width="2.1796875" customWidth="1"/>
    <col min="4367" max="4367" width="0.26953125" customWidth="1"/>
    <col min="4368" max="4368" width="1.7265625" customWidth="1"/>
    <col min="4369" max="4369" width="5" customWidth="1"/>
    <col min="4370" max="4371" width="1.7265625" customWidth="1"/>
    <col min="4372" max="4373" width="3.453125" customWidth="1"/>
    <col min="4374" max="4375" width="5" customWidth="1"/>
    <col min="4376" max="4377" width="3.453125" customWidth="1"/>
    <col min="4378" max="4378" width="0.81640625" customWidth="1"/>
    <col min="4379" max="4379" width="3.453125" customWidth="1"/>
    <col min="4609" max="4609" width="3.453125" customWidth="1"/>
    <col min="4610" max="4610" width="5" customWidth="1"/>
    <col min="4611" max="4611" width="0.7265625" customWidth="1"/>
    <col min="4612" max="4612" width="6" customWidth="1"/>
    <col min="4613" max="4613" width="13.453125" customWidth="1"/>
    <col min="4614" max="4614" width="5" customWidth="1"/>
    <col min="4615" max="4615" width="3.453125" customWidth="1"/>
    <col min="4616" max="4616" width="1.7265625" customWidth="1"/>
    <col min="4617" max="4617" width="11.7265625" customWidth="1"/>
    <col min="4618" max="4618" width="0.81640625" customWidth="1"/>
    <col min="4619" max="4619" width="3.81640625" customWidth="1"/>
    <col min="4620" max="4620" width="3.7265625" customWidth="1"/>
    <col min="4621" max="4621" width="0.81640625" customWidth="1"/>
    <col min="4622" max="4622" width="2.1796875" customWidth="1"/>
    <col min="4623" max="4623" width="0.26953125" customWidth="1"/>
    <col min="4624" max="4624" width="1.7265625" customWidth="1"/>
    <col min="4625" max="4625" width="5" customWidth="1"/>
    <col min="4626" max="4627" width="1.7265625" customWidth="1"/>
    <col min="4628" max="4629" width="3.453125" customWidth="1"/>
    <col min="4630" max="4631" width="5" customWidth="1"/>
    <col min="4632" max="4633" width="3.453125" customWidth="1"/>
    <col min="4634" max="4634" width="0.81640625" customWidth="1"/>
    <col min="4635" max="4635" width="3.453125" customWidth="1"/>
    <col min="4865" max="4865" width="3.453125" customWidth="1"/>
    <col min="4866" max="4866" width="5" customWidth="1"/>
    <col min="4867" max="4867" width="0.7265625" customWidth="1"/>
    <col min="4868" max="4868" width="6" customWidth="1"/>
    <col min="4869" max="4869" width="13.453125" customWidth="1"/>
    <col min="4870" max="4870" width="5" customWidth="1"/>
    <col min="4871" max="4871" width="3.453125" customWidth="1"/>
    <col min="4872" max="4872" width="1.7265625" customWidth="1"/>
    <col min="4873" max="4873" width="11.7265625" customWidth="1"/>
    <col min="4874" max="4874" width="0.81640625" customWidth="1"/>
    <col min="4875" max="4875" width="3.81640625" customWidth="1"/>
    <col min="4876" max="4876" width="3.7265625" customWidth="1"/>
    <col min="4877" max="4877" width="0.81640625" customWidth="1"/>
    <col min="4878" max="4878" width="2.1796875" customWidth="1"/>
    <col min="4879" max="4879" width="0.26953125" customWidth="1"/>
    <col min="4880" max="4880" width="1.7265625" customWidth="1"/>
    <col min="4881" max="4881" width="5" customWidth="1"/>
    <col min="4882" max="4883" width="1.7265625" customWidth="1"/>
    <col min="4884" max="4885" width="3.453125" customWidth="1"/>
    <col min="4886" max="4887" width="5" customWidth="1"/>
    <col min="4888" max="4889" width="3.453125" customWidth="1"/>
    <col min="4890" max="4890" width="0.81640625" customWidth="1"/>
    <col min="4891" max="4891" width="3.453125" customWidth="1"/>
    <col min="5121" max="5121" width="3.453125" customWidth="1"/>
    <col min="5122" max="5122" width="5" customWidth="1"/>
    <col min="5123" max="5123" width="0.7265625" customWidth="1"/>
    <col min="5124" max="5124" width="6" customWidth="1"/>
    <col min="5125" max="5125" width="13.453125" customWidth="1"/>
    <col min="5126" max="5126" width="5" customWidth="1"/>
    <col min="5127" max="5127" width="3.453125" customWidth="1"/>
    <col min="5128" max="5128" width="1.7265625" customWidth="1"/>
    <col min="5129" max="5129" width="11.7265625" customWidth="1"/>
    <col min="5130" max="5130" width="0.81640625" customWidth="1"/>
    <col min="5131" max="5131" width="3.81640625" customWidth="1"/>
    <col min="5132" max="5132" width="3.7265625" customWidth="1"/>
    <col min="5133" max="5133" width="0.81640625" customWidth="1"/>
    <col min="5134" max="5134" width="2.1796875" customWidth="1"/>
    <col min="5135" max="5135" width="0.26953125" customWidth="1"/>
    <col min="5136" max="5136" width="1.7265625" customWidth="1"/>
    <col min="5137" max="5137" width="5" customWidth="1"/>
    <col min="5138" max="5139" width="1.7265625" customWidth="1"/>
    <col min="5140" max="5141" width="3.453125" customWidth="1"/>
    <col min="5142" max="5143" width="5" customWidth="1"/>
    <col min="5144" max="5145" width="3.453125" customWidth="1"/>
    <col min="5146" max="5146" width="0.81640625" customWidth="1"/>
    <col min="5147" max="5147" width="3.453125" customWidth="1"/>
    <col min="5377" max="5377" width="3.453125" customWidth="1"/>
    <col min="5378" max="5378" width="5" customWidth="1"/>
    <col min="5379" max="5379" width="0.7265625" customWidth="1"/>
    <col min="5380" max="5380" width="6" customWidth="1"/>
    <col min="5381" max="5381" width="13.453125" customWidth="1"/>
    <col min="5382" max="5382" width="5" customWidth="1"/>
    <col min="5383" max="5383" width="3.453125" customWidth="1"/>
    <col min="5384" max="5384" width="1.7265625" customWidth="1"/>
    <col min="5385" max="5385" width="11.7265625" customWidth="1"/>
    <col min="5386" max="5386" width="0.81640625" customWidth="1"/>
    <col min="5387" max="5387" width="3.81640625" customWidth="1"/>
    <col min="5388" max="5388" width="3.7265625" customWidth="1"/>
    <col min="5389" max="5389" width="0.81640625" customWidth="1"/>
    <col min="5390" max="5390" width="2.1796875" customWidth="1"/>
    <col min="5391" max="5391" width="0.26953125" customWidth="1"/>
    <col min="5392" max="5392" width="1.7265625" customWidth="1"/>
    <col min="5393" max="5393" width="5" customWidth="1"/>
    <col min="5394" max="5395" width="1.7265625" customWidth="1"/>
    <col min="5396" max="5397" width="3.453125" customWidth="1"/>
    <col min="5398" max="5399" width="5" customWidth="1"/>
    <col min="5400" max="5401" width="3.453125" customWidth="1"/>
    <col min="5402" max="5402" width="0.81640625" customWidth="1"/>
    <col min="5403" max="5403" width="3.453125" customWidth="1"/>
    <col min="5633" max="5633" width="3.453125" customWidth="1"/>
    <col min="5634" max="5634" width="5" customWidth="1"/>
    <col min="5635" max="5635" width="0.7265625" customWidth="1"/>
    <col min="5636" max="5636" width="6" customWidth="1"/>
    <col min="5637" max="5637" width="13.453125" customWidth="1"/>
    <col min="5638" max="5638" width="5" customWidth="1"/>
    <col min="5639" max="5639" width="3.453125" customWidth="1"/>
    <col min="5640" max="5640" width="1.7265625" customWidth="1"/>
    <col min="5641" max="5641" width="11.7265625" customWidth="1"/>
    <col min="5642" max="5642" width="0.81640625" customWidth="1"/>
    <col min="5643" max="5643" width="3.81640625" customWidth="1"/>
    <col min="5644" max="5644" width="3.7265625" customWidth="1"/>
    <col min="5645" max="5645" width="0.81640625" customWidth="1"/>
    <col min="5646" max="5646" width="2.1796875" customWidth="1"/>
    <col min="5647" max="5647" width="0.26953125" customWidth="1"/>
    <col min="5648" max="5648" width="1.7265625" customWidth="1"/>
    <col min="5649" max="5649" width="5" customWidth="1"/>
    <col min="5650" max="5651" width="1.7265625" customWidth="1"/>
    <col min="5652" max="5653" width="3.453125" customWidth="1"/>
    <col min="5654" max="5655" width="5" customWidth="1"/>
    <col min="5656" max="5657" width="3.453125" customWidth="1"/>
    <col min="5658" max="5658" width="0.81640625" customWidth="1"/>
    <col min="5659" max="5659" width="3.453125" customWidth="1"/>
    <col min="5889" max="5889" width="3.453125" customWidth="1"/>
    <col min="5890" max="5890" width="5" customWidth="1"/>
    <col min="5891" max="5891" width="0.7265625" customWidth="1"/>
    <col min="5892" max="5892" width="6" customWidth="1"/>
    <col min="5893" max="5893" width="13.453125" customWidth="1"/>
    <col min="5894" max="5894" width="5" customWidth="1"/>
    <col min="5895" max="5895" width="3.453125" customWidth="1"/>
    <col min="5896" max="5896" width="1.7265625" customWidth="1"/>
    <col min="5897" max="5897" width="11.7265625" customWidth="1"/>
    <col min="5898" max="5898" width="0.81640625" customWidth="1"/>
    <col min="5899" max="5899" width="3.81640625" customWidth="1"/>
    <col min="5900" max="5900" width="3.7265625" customWidth="1"/>
    <col min="5901" max="5901" width="0.81640625" customWidth="1"/>
    <col min="5902" max="5902" width="2.1796875" customWidth="1"/>
    <col min="5903" max="5903" width="0.26953125" customWidth="1"/>
    <col min="5904" max="5904" width="1.7265625" customWidth="1"/>
    <col min="5905" max="5905" width="5" customWidth="1"/>
    <col min="5906" max="5907" width="1.7265625" customWidth="1"/>
    <col min="5908" max="5909" width="3.453125" customWidth="1"/>
    <col min="5910" max="5911" width="5" customWidth="1"/>
    <col min="5912" max="5913" width="3.453125" customWidth="1"/>
    <col min="5914" max="5914" width="0.81640625" customWidth="1"/>
    <col min="5915" max="5915" width="3.453125" customWidth="1"/>
    <col min="6145" max="6145" width="3.453125" customWidth="1"/>
    <col min="6146" max="6146" width="5" customWidth="1"/>
    <col min="6147" max="6147" width="0.7265625" customWidth="1"/>
    <col min="6148" max="6148" width="6" customWidth="1"/>
    <col min="6149" max="6149" width="13.453125" customWidth="1"/>
    <col min="6150" max="6150" width="5" customWidth="1"/>
    <col min="6151" max="6151" width="3.453125" customWidth="1"/>
    <col min="6152" max="6152" width="1.7265625" customWidth="1"/>
    <col min="6153" max="6153" width="11.7265625" customWidth="1"/>
    <col min="6154" max="6154" width="0.81640625" customWidth="1"/>
    <col min="6155" max="6155" width="3.81640625" customWidth="1"/>
    <col min="6156" max="6156" width="3.7265625" customWidth="1"/>
    <col min="6157" max="6157" width="0.81640625" customWidth="1"/>
    <col min="6158" max="6158" width="2.1796875" customWidth="1"/>
    <col min="6159" max="6159" width="0.26953125" customWidth="1"/>
    <col min="6160" max="6160" width="1.7265625" customWidth="1"/>
    <col min="6161" max="6161" width="5" customWidth="1"/>
    <col min="6162" max="6163" width="1.7265625" customWidth="1"/>
    <col min="6164" max="6165" width="3.453125" customWidth="1"/>
    <col min="6166" max="6167" width="5" customWidth="1"/>
    <col min="6168" max="6169" width="3.453125" customWidth="1"/>
    <col min="6170" max="6170" width="0.81640625" customWidth="1"/>
    <col min="6171" max="6171" width="3.453125" customWidth="1"/>
    <col min="6401" max="6401" width="3.453125" customWidth="1"/>
    <col min="6402" max="6402" width="5" customWidth="1"/>
    <col min="6403" max="6403" width="0.7265625" customWidth="1"/>
    <col min="6404" max="6404" width="6" customWidth="1"/>
    <col min="6405" max="6405" width="13.453125" customWidth="1"/>
    <col min="6406" max="6406" width="5" customWidth="1"/>
    <col min="6407" max="6407" width="3.453125" customWidth="1"/>
    <col min="6408" max="6408" width="1.7265625" customWidth="1"/>
    <col min="6409" max="6409" width="11.7265625" customWidth="1"/>
    <col min="6410" max="6410" width="0.81640625" customWidth="1"/>
    <col min="6411" max="6411" width="3.81640625" customWidth="1"/>
    <col min="6412" max="6412" width="3.7265625" customWidth="1"/>
    <col min="6413" max="6413" width="0.81640625" customWidth="1"/>
    <col min="6414" max="6414" width="2.1796875" customWidth="1"/>
    <col min="6415" max="6415" width="0.26953125" customWidth="1"/>
    <col min="6416" max="6416" width="1.7265625" customWidth="1"/>
    <col min="6417" max="6417" width="5" customWidth="1"/>
    <col min="6418" max="6419" width="1.7265625" customWidth="1"/>
    <col min="6420" max="6421" width="3.453125" customWidth="1"/>
    <col min="6422" max="6423" width="5" customWidth="1"/>
    <col min="6424" max="6425" width="3.453125" customWidth="1"/>
    <col min="6426" max="6426" width="0.81640625" customWidth="1"/>
    <col min="6427" max="6427" width="3.453125" customWidth="1"/>
    <col min="6657" max="6657" width="3.453125" customWidth="1"/>
    <col min="6658" max="6658" width="5" customWidth="1"/>
    <col min="6659" max="6659" width="0.7265625" customWidth="1"/>
    <col min="6660" max="6660" width="6" customWidth="1"/>
    <col min="6661" max="6661" width="13.453125" customWidth="1"/>
    <col min="6662" max="6662" width="5" customWidth="1"/>
    <col min="6663" max="6663" width="3.453125" customWidth="1"/>
    <col min="6664" max="6664" width="1.7265625" customWidth="1"/>
    <col min="6665" max="6665" width="11.7265625" customWidth="1"/>
    <col min="6666" max="6666" width="0.81640625" customWidth="1"/>
    <col min="6667" max="6667" width="3.81640625" customWidth="1"/>
    <col min="6668" max="6668" width="3.7265625" customWidth="1"/>
    <col min="6669" max="6669" width="0.81640625" customWidth="1"/>
    <col min="6670" max="6670" width="2.1796875" customWidth="1"/>
    <col min="6671" max="6671" width="0.26953125" customWidth="1"/>
    <col min="6672" max="6672" width="1.7265625" customWidth="1"/>
    <col min="6673" max="6673" width="5" customWidth="1"/>
    <col min="6674" max="6675" width="1.7265625" customWidth="1"/>
    <col min="6676" max="6677" width="3.453125" customWidth="1"/>
    <col min="6678" max="6679" width="5" customWidth="1"/>
    <col min="6680" max="6681" width="3.453125" customWidth="1"/>
    <col min="6682" max="6682" width="0.81640625" customWidth="1"/>
    <col min="6683" max="6683" width="3.453125" customWidth="1"/>
    <col min="6913" max="6913" width="3.453125" customWidth="1"/>
    <col min="6914" max="6914" width="5" customWidth="1"/>
    <col min="6915" max="6915" width="0.7265625" customWidth="1"/>
    <col min="6916" max="6916" width="6" customWidth="1"/>
    <col min="6917" max="6917" width="13.453125" customWidth="1"/>
    <col min="6918" max="6918" width="5" customWidth="1"/>
    <col min="6919" max="6919" width="3.453125" customWidth="1"/>
    <col min="6920" max="6920" width="1.7265625" customWidth="1"/>
    <col min="6921" max="6921" width="11.7265625" customWidth="1"/>
    <col min="6922" max="6922" width="0.81640625" customWidth="1"/>
    <col min="6923" max="6923" width="3.81640625" customWidth="1"/>
    <col min="6924" max="6924" width="3.7265625" customWidth="1"/>
    <col min="6925" max="6925" width="0.81640625" customWidth="1"/>
    <col min="6926" max="6926" width="2.1796875" customWidth="1"/>
    <col min="6927" max="6927" width="0.26953125" customWidth="1"/>
    <col min="6928" max="6928" width="1.7265625" customWidth="1"/>
    <col min="6929" max="6929" width="5" customWidth="1"/>
    <col min="6930" max="6931" width="1.7265625" customWidth="1"/>
    <col min="6932" max="6933" width="3.453125" customWidth="1"/>
    <col min="6934" max="6935" width="5" customWidth="1"/>
    <col min="6936" max="6937" width="3.453125" customWidth="1"/>
    <col min="6938" max="6938" width="0.81640625" customWidth="1"/>
    <col min="6939" max="6939" width="3.453125" customWidth="1"/>
    <col min="7169" max="7169" width="3.453125" customWidth="1"/>
    <col min="7170" max="7170" width="5" customWidth="1"/>
    <col min="7171" max="7171" width="0.7265625" customWidth="1"/>
    <col min="7172" max="7172" width="6" customWidth="1"/>
    <col min="7173" max="7173" width="13.453125" customWidth="1"/>
    <col min="7174" max="7174" width="5" customWidth="1"/>
    <col min="7175" max="7175" width="3.453125" customWidth="1"/>
    <col min="7176" max="7176" width="1.7265625" customWidth="1"/>
    <col min="7177" max="7177" width="11.7265625" customWidth="1"/>
    <col min="7178" max="7178" width="0.81640625" customWidth="1"/>
    <col min="7179" max="7179" width="3.81640625" customWidth="1"/>
    <col min="7180" max="7180" width="3.7265625" customWidth="1"/>
    <col min="7181" max="7181" width="0.81640625" customWidth="1"/>
    <col min="7182" max="7182" width="2.1796875" customWidth="1"/>
    <col min="7183" max="7183" width="0.26953125" customWidth="1"/>
    <col min="7184" max="7184" width="1.7265625" customWidth="1"/>
    <col min="7185" max="7185" width="5" customWidth="1"/>
    <col min="7186" max="7187" width="1.7265625" customWidth="1"/>
    <col min="7188" max="7189" width="3.453125" customWidth="1"/>
    <col min="7190" max="7191" width="5" customWidth="1"/>
    <col min="7192" max="7193" width="3.453125" customWidth="1"/>
    <col min="7194" max="7194" width="0.81640625" customWidth="1"/>
    <col min="7195" max="7195" width="3.453125" customWidth="1"/>
    <col min="7425" max="7425" width="3.453125" customWidth="1"/>
    <col min="7426" max="7426" width="5" customWidth="1"/>
    <col min="7427" max="7427" width="0.7265625" customWidth="1"/>
    <col min="7428" max="7428" width="6" customWidth="1"/>
    <col min="7429" max="7429" width="13.453125" customWidth="1"/>
    <col min="7430" max="7430" width="5" customWidth="1"/>
    <col min="7431" max="7431" width="3.453125" customWidth="1"/>
    <col min="7432" max="7432" width="1.7265625" customWidth="1"/>
    <col min="7433" max="7433" width="11.7265625" customWidth="1"/>
    <col min="7434" max="7434" width="0.81640625" customWidth="1"/>
    <col min="7435" max="7435" width="3.81640625" customWidth="1"/>
    <col min="7436" max="7436" width="3.7265625" customWidth="1"/>
    <col min="7437" max="7437" width="0.81640625" customWidth="1"/>
    <col min="7438" max="7438" width="2.1796875" customWidth="1"/>
    <col min="7439" max="7439" width="0.26953125" customWidth="1"/>
    <col min="7440" max="7440" width="1.7265625" customWidth="1"/>
    <col min="7441" max="7441" width="5" customWidth="1"/>
    <col min="7442" max="7443" width="1.7265625" customWidth="1"/>
    <col min="7444" max="7445" width="3.453125" customWidth="1"/>
    <col min="7446" max="7447" width="5" customWidth="1"/>
    <col min="7448" max="7449" width="3.453125" customWidth="1"/>
    <col min="7450" max="7450" width="0.81640625" customWidth="1"/>
    <col min="7451" max="7451" width="3.453125" customWidth="1"/>
    <col min="7681" max="7681" width="3.453125" customWidth="1"/>
    <col min="7682" max="7682" width="5" customWidth="1"/>
    <col min="7683" max="7683" width="0.7265625" customWidth="1"/>
    <col min="7684" max="7684" width="6" customWidth="1"/>
    <col min="7685" max="7685" width="13.453125" customWidth="1"/>
    <col min="7686" max="7686" width="5" customWidth="1"/>
    <col min="7687" max="7687" width="3.453125" customWidth="1"/>
    <col min="7688" max="7688" width="1.7265625" customWidth="1"/>
    <col min="7689" max="7689" width="11.7265625" customWidth="1"/>
    <col min="7690" max="7690" width="0.81640625" customWidth="1"/>
    <col min="7691" max="7691" width="3.81640625" customWidth="1"/>
    <col min="7692" max="7692" width="3.7265625" customWidth="1"/>
    <col min="7693" max="7693" width="0.81640625" customWidth="1"/>
    <col min="7694" max="7694" width="2.1796875" customWidth="1"/>
    <col min="7695" max="7695" width="0.26953125" customWidth="1"/>
    <col min="7696" max="7696" width="1.7265625" customWidth="1"/>
    <col min="7697" max="7697" width="5" customWidth="1"/>
    <col min="7698" max="7699" width="1.7265625" customWidth="1"/>
    <col min="7700" max="7701" width="3.453125" customWidth="1"/>
    <col min="7702" max="7703" width="5" customWidth="1"/>
    <col min="7704" max="7705" width="3.453125" customWidth="1"/>
    <col min="7706" max="7706" width="0.81640625" customWidth="1"/>
    <col min="7707" max="7707" width="3.453125" customWidth="1"/>
    <col min="7937" max="7937" width="3.453125" customWidth="1"/>
    <col min="7938" max="7938" width="5" customWidth="1"/>
    <col min="7939" max="7939" width="0.7265625" customWidth="1"/>
    <col min="7940" max="7940" width="6" customWidth="1"/>
    <col min="7941" max="7941" width="13.453125" customWidth="1"/>
    <col min="7942" max="7942" width="5" customWidth="1"/>
    <col min="7943" max="7943" width="3.453125" customWidth="1"/>
    <col min="7944" max="7944" width="1.7265625" customWidth="1"/>
    <col min="7945" max="7945" width="11.7265625" customWidth="1"/>
    <col min="7946" max="7946" width="0.81640625" customWidth="1"/>
    <col min="7947" max="7947" width="3.81640625" customWidth="1"/>
    <col min="7948" max="7948" width="3.7265625" customWidth="1"/>
    <col min="7949" max="7949" width="0.81640625" customWidth="1"/>
    <col min="7950" max="7950" width="2.1796875" customWidth="1"/>
    <col min="7951" max="7951" width="0.26953125" customWidth="1"/>
    <col min="7952" max="7952" width="1.7265625" customWidth="1"/>
    <col min="7953" max="7953" width="5" customWidth="1"/>
    <col min="7954" max="7955" width="1.7265625" customWidth="1"/>
    <col min="7956" max="7957" width="3.453125" customWidth="1"/>
    <col min="7958" max="7959" width="5" customWidth="1"/>
    <col min="7960" max="7961" width="3.453125" customWidth="1"/>
    <col min="7962" max="7962" width="0.81640625" customWidth="1"/>
    <col min="7963" max="7963" width="3.453125" customWidth="1"/>
    <col min="8193" max="8193" width="3.453125" customWidth="1"/>
    <col min="8194" max="8194" width="5" customWidth="1"/>
    <col min="8195" max="8195" width="0.7265625" customWidth="1"/>
    <col min="8196" max="8196" width="6" customWidth="1"/>
    <col min="8197" max="8197" width="13.453125" customWidth="1"/>
    <col min="8198" max="8198" width="5" customWidth="1"/>
    <col min="8199" max="8199" width="3.453125" customWidth="1"/>
    <col min="8200" max="8200" width="1.7265625" customWidth="1"/>
    <col min="8201" max="8201" width="11.7265625" customWidth="1"/>
    <col min="8202" max="8202" width="0.81640625" customWidth="1"/>
    <col min="8203" max="8203" width="3.81640625" customWidth="1"/>
    <col min="8204" max="8204" width="3.7265625" customWidth="1"/>
    <col min="8205" max="8205" width="0.81640625" customWidth="1"/>
    <col min="8206" max="8206" width="2.1796875" customWidth="1"/>
    <col min="8207" max="8207" width="0.26953125" customWidth="1"/>
    <col min="8208" max="8208" width="1.7265625" customWidth="1"/>
    <col min="8209" max="8209" width="5" customWidth="1"/>
    <col min="8210" max="8211" width="1.7265625" customWidth="1"/>
    <col min="8212" max="8213" width="3.453125" customWidth="1"/>
    <col min="8214" max="8215" width="5" customWidth="1"/>
    <col min="8216" max="8217" width="3.453125" customWidth="1"/>
    <col min="8218" max="8218" width="0.81640625" customWidth="1"/>
    <col min="8219" max="8219" width="3.453125" customWidth="1"/>
    <col min="8449" max="8449" width="3.453125" customWidth="1"/>
    <col min="8450" max="8450" width="5" customWidth="1"/>
    <col min="8451" max="8451" width="0.7265625" customWidth="1"/>
    <col min="8452" max="8452" width="6" customWidth="1"/>
    <col min="8453" max="8453" width="13.453125" customWidth="1"/>
    <col min="8454" max="8454" width="5" customWidth="1"/>
    <col min="8455" max="8455" width="3.453125" customWidth="1"/>
    <col min="8456" max="8456" width="1.7265625" customWidth="1"/>
    <col min="8457" max="8457" width="11.7265625" customWidth="1"/>
    <col min="8458" max="8458" width="0.81640625" customWidth="1"/>
    <col min="8459" max="8459" width="3.81640625" customWidth="1"/>
    <col min="8460" max="8460" width="3.7265625" customWidth="1"/>
    <col min="8461" max="8461" width="0.81640625" customWidth="1"/>
    <col min="8462" max="8462" width="2.1796875" customWidth="1"/>
    <col min="8463" max="8463" width="0.26953125" customWidth="1"/>
    <col min="8464" max="8464" width="1.7265625" customWidth="1"/>
    <col min="8465" max="8465" width="5" customWidth="1"/>
    <col min="8466" max="8467" width="1.7265625" customWidth="1"/>
    <col min="8468" max="8469" width="3.453125" customWidth="1"/>
    <col min="8470" max="8471" width="5" customWidth="1"/>
    <col min="8472" max="8473" width="3.453125" customWidth="1"/>
    <col min="8474" max="8474" width="0.81640625" customWidth="1"/>
    <col min="8475" max="8475" width="3.453125" customWidth="1"/>
    <col min="8705" max="8705" width="3.453125" customWidth="1"/>
    <col min="8706" max="8706" width="5" customWidth="1"/>
    <col min="8707" max="8707" width="0.7265625" customWidth="1"/>
    <col min="8708" max="8708" width="6" customWidth="1"/>
    <col min="8709" max="8709" width="13.453125" customWidth="1"/>
    <col min="8710" max="8710" width="5" customWidth="1"/>
    <col min="8711" max="8711" width="3.453125" customWidth="1"/>
    <col min="8712" max="8712" width="1.7265625" customWidth="1"/>
    <col min="8713" max="8713" width="11.7265625" customWidth="1"/>
    <col min="8714" max="8714" width="0.81640625" customWidth="1"/>
    <col min="8715" max="8715" width="3.81640625" customWidth="1"/>
    <col min="8716" max="8716" width="3.7265625" customWidth="1"/>
    <col min="8717" max="8717" width="0.81640625" customWidth="1"/>
    <col min="8718" max="8718" width="2.1796875" customWidth="1"/>
    <col min="8719" max="8719" width="0.26953125" customWidth="1"/>
    <col min="8720" max="8720" width="1.7265625" customWidth="1"/>
    <col min="8721" max="8721" width="5" customWidth="1"/>
    <col min="8722" max="8723" width="1.7265625" customWidth="1"/>
    <col min="8724" max="8725" width="3.453125" customWidth="1"/>
    <col min="8726" max="8727" width="5" customWidth="1"/>
    <col min="8728" max="8729" width="3.453125" customWidth="1"/>
    <col min="8730" max="8730" width="0.81640625" customWidth="1"/>
    <col min="8731" max="8731" width="3.453125" customWidth="1"/>
    <col min="8961" max="8961" width="3.453125" customWidth="1"/>
    <col min="8962" max="8962" width="5" customWidth="1"/>
    <col min="8963" max="8963" width="0.7265625" customWidth="1"/>
    <col min="8964" max="8964" width="6" customWidth="1"/>
    <col min="8965" max="8965" width="13.453125" customWidth="1"/>
    <col min="8966" max="8966" width="5" customWidth="1"/>
    <col min="8967" max="8967" width="3.453125" customWidth="1"/>
    <col min="8968" max="8968" width="1.7265625" customWidth="1"/>
    <col min="8969" max="8969" width="11.7265625" customWidth="1"/>
    <col min="8970" max="8970" width="0.81640625" customWidth="1"/>
    <col min="8971" max="8971" width="3.81640625" customWidth="1"/>
    <col min="8972" max="8972" width="3.7265625" customWidth="1"/>
    <col min="8973" max="8973" width="0.81640625" customWidth="1"/>
    <col min="8974" max="8974" width="2.1796875" customWidth="1"/>
    <col min="8975" max="8975" width="0.26953125" customWidth="1"/>
    <col min="8976" max="8976" width="1.7265625" customWidth="1"/>
    <col min="8977" max="8977" width="5" customWidth="1"/>
    <col min="8978" max="8979" width="1.7265625" customWidth="1"/>
    <col min="8980" max="8981" width="3.453125" customWidth="1"/>
    <col min="8982" max="8983" width="5" customWidth="1"/>
    <col min="8984" max="8985" width="3.453125" customWidth="1"/>
    <col min="8986" max="8986" width="0.81640625" customWidth="1"/>
    <col min="8987" max="8987" width="3.453125" customWidth="1"/>
    <col min="9217" max="9217" width="3.453125" customWidth="1"/>
    <col min="9218" max="9218" width="5" customWidth="1"/>
    <col min="9219" max="9219" width="0.7265625" customWidth="1"/>
    <col min="9220" max="9220" width="6" customWidth="1"/>
    <col min="9221" max="9221" width="13.453125" customWidth="1"/>
    <col min="9222" max="9222" width="5" customWidth="1"/>
    <col min="9223" max="9223" width="3.453125" customWidth="1"/>
    <col min="9224" max="9224" width="1.7265625" customWidth="1"/>
    <col min="9225" max="9225" width="11.7265625" customWidth="1"/>
    <col min="9226" max="9226" width="0.81640625" customWidth="1"/>
    <col min="9227" max="9227" width="3.81640625" customWidth="1"/>
    <col min="9228" max="9228" width="3.7265625" customWidth="1"/>
    <col min="9229" max="9229" width="0.81640625" customWidth="1"/>
    <col min="9230" max="9230" width="2.1796875" customWidth="1"/>
    <col min="9231" max="9231" width="0.26953125" customWidth="1"/>
    <col min="9232" max="9232" width="1.7265625" customWidth="1"/>
    <col min="9233" max="9233" width="5" customWidth="1"/>
    <col min="9234" max="9235" width="1.7265625" customWidth="1"/>
    <col min="9236" max="9237" width="3.453125" customWidth="1"/>
    <col min="9238" max="9239" width="5" customWidth="1"/>
    <col min="9240" max="9241" width="3.453125" customWidth="1"/>
    <col min="9242" max="9242" width="0.81640625" customWidth="1"/>
    <col min="9243" max="9243" width="3.453125" customWidth="1"/>
    <col min="9473" max="9473" width="3.453125" customWidth="1"/>
    <col min="9474" max="9474" width="5" customWidth="1"/>
    <col min="9475" max="9475" width="0.7265625" customWidth="1"/>
    <col min="9476" max="9476" width="6" customWidth="1"/>
    <col min="9477" max="9477" width="13.453125" customWidth="1"/>
    <col min="9478" max="9478" width="5" customWidth="1"/>
    <col min="9479" max="9479" width="3.453125" customWidth="1"/>
    <col min="9480" max="9480" width="1.7265625" customWidth="1"/>
    <col min="9481" max="9481" width="11.7265625" customWidth="1"/>
    <col min="9482" max="9482" width="0.81640625" customWidth="1"/>
    <col min="9483" max="9483" width="3.81640625" customWidth="1"/>
    <col min="9484" max="9484" width="3.7265625" customWidth="1"/>
    <col min="9485" max="9485" width="0.81640625" customWidth="1"/>
    <col min="9486" max="9486" width="2.1796875" customWidth="1"/>
    <col min="9487" max="9487" width="0.26953125" customWidth="1"/>
    <col min="9488" max="9488" width="1.7265625" customWidth="1"/>
    <col min="9489" max="9489" width="5" customWidth="1"/>
    <col min="9490" max="9491" width="1.7265625" customWidth="1"/>
    <col min="9492" max="9493" width="3.453125" customWidth="1"/>
    <col min="9494" max="9495" width="5" customWidth="1"/>
    <col min="9496" max="9497" width="3.453125" customWidth="1"/>
    <col min="9498" max="9498" width="0.81640625" customWidth="1"/>
    <col min="9499" max="9499" width="3.453125" customWidth="1"/>
    <col min="9729" max="9729" width="3.453125" customWidth="1"/>
    <col min="9730" max="9730" width="5" customWidth="1"/>
    <col min="9731" max="9731" width="0.7265625" customWidth="1"/>
    <col min="9732" max="9732" width="6" customWidth="1"/>
    <col min="9733" max="9733" width="13.453125" customWidth="1"/>
    <col min="9734" max="9734" width="5" customWidth="1"/>
    <col min="9735" max="9735" width="3.453125" customWidth="1"/>
    <col min="9736" max="9736" width="1.7265625" customWidth="1"/>
    <col min="9737" max="9737" width="11.7265625" customWidth="1"/>
    <col min="9738" max="9738" width="0.81640625" customWidth="1"/>
    <col min="9739" max="9739" width="3.81640625" customWidth="1"/>
    <col min="9740" max="9740" width="3.7265625" customWidth="1"/>
    <col min="9741" max="9741" width="0.81640625" customWidth="1"/>
    <col min="9742" max="9742" width="2.1796875" customWidth="1"/>
    <col min="9743" max="9743" width="0.26953125" customWidth="1"/>
    <col min="9744" max="9744" width="1.7265625" customWidth="1"/>
    <col min="9745" max="9745" width="5" customWidth="1"/>
    <col min="9746" max="9747" width="1.7265625" customWidth="1"/>
    <col min="9748" max="9749" width="3.453125" customWidth="1"/>
    <col min="9750" max="9751" width="5" customWidth="1"/>
    <col min="9752" max="9753" width="3.453125" customWidth="1"/>
    <col min="9754" max="9754" width="0.81640625" customWidth="1"/>
    <col min="9755" max="9755" width="3.453125" customWidth="1"/>
    <col min="9985" max="9985" width="3.453125" customWidth="1"/>
    <col min="9986" max="9986" width="5" customWidth="1"/>
    <col min="9987" max="9987" width="0.7265625" customWidth="1"/>
    <col min="9988" max="9988" width="6" customWidth="1"/>
    <col min="9989" max="9989" width="13.453125" customWidth="1"/>
    <col min="9990" max="9990" width="5" customWidth="1"/>
    <col min="9991" max="9991" width="3.453125" customWidth="1"/>
    <col min="9992" max="9992" width="1.7265625" customWidth="1"/>
    <col min="9993" max="9993" width="11.7265625" customWidth="1"/>
    <col min="9994" max="9994" width="0.81640625" customWidth="1"/>
    <col min="9995" max="9995" width="3.81640625" customWidth="1"/>
    <col min="9996" max="9996" width="3.7265625" customWidth="1"/>
    <col min="9997" max="9997" width="0.81640625" customWidth="1"/>
    <col min="9998" max="9998" width="2.1796875" customWidth="1"/>
    <col min="9999" max="9999" width="0.26953125" customWidth="1"/>
    <col min="10000" max="10000" width="1.7265625" customWidth="1"/>
    <col min="10001" max="10001" width="5" customWidth="1"/>
    <col min="10002" max="10003" width="1.7265625" customWidth="1"/>
    <col min="10004" max="10005" width="3.453125" customWidth="1"/>
    <col min="10006" max="10007" width="5" customWidth="1"/>
    <col min="10008" max="10009" width="3.453125" customWidth="1"/>
    <col min="10010" max="10010" width="0.81640625" customWidth="1"/>
    <col min="10011" max="10011" width="3.453125" customWidth="1"/>
    <col min="10241" max="10241" width="3.453125" customWidth="1"/>
    <col min="10242" max="10242" width="5" customWidth="1"/>
    <col min="10243" max="10243" width="0.7265625" customWidth="1"/>
    <col min="10244" max="10244" width="6" customWidth="1"/>
    <col min="10245" max="10245" width="13.453125" customWidth="1"/>
    <col min="10246" max="10246" width="5" customWidth="1"/>
    <col min="10247" max="10247" width="3.453125" customWidth="1"/>
    <col min="10248" max="10248" width="1.7265625" customWidth="1"/>
    <col min="10249" max="10249" width="11.7265625" customWidth="1"/>
    <col min="10250" max="10250" width="0.81640625" customWidth="1"/>
    <col min="10251" max="10251" width="3.81640625" customWidth="1"/>
    <col min="10252" max="10252" width="3.7265625" customWidth="1"/>
    <col min="10253" max="10253" width="0.81640625" customWidth="1"/>
    <col min="10254" max="10254" width="2.1796875" customWidth="1"/>
    <col min="10255" max="10255" width="0.26953125" customWidth="1"/>
    <col min="10256" max="10256" width="1.7265625" customWidth="1"/>
    <col min="10257" max="10257" width="5" customWidth="1"/>
    <col min="10258" max="10259" width="1.7265625" customWidth="1"/>
    <col min="10260" max="10261" width="3.453125" customWidth="1"/>
    <col min="10262" max="10263" width="5" customWidth="1"/>
    <col min="10264" max="10265" width="3.453125" customWidth="1"/>
    <col min="10266" max="10266" width="0.81640625" customWidth="1"/>
    <col min="10267" max="10267" width="3.453125" customWidth="1"/>
    <col min="10497" max="10497" width="3.453125" customWidth="1"/>
    <col min="10498" max="10498" width="5" customWidth="1"/>
    <col min="10499" max="10499" width="0.7265625" customWidth="1"/>
    <col min="10500" max="10500" width="6" customWidth="1"/>
    <col min="10501" max="10501" width="13.453125" customWidth="1"/>
    <col min="10502" max="10502" width="5" customWidth="1"/>
    <col min="10503" max="10503" width="3.453125" customWidth="1"/>
    <col min="10504" max="10504" width="1.7265625" customWidth="1"/>
    <col min="10505" max="10505" width="11.7265625" customWidth="1"/>
    <col min="10506" max="10506" width="0.81640625" customWidth="1"/>
    <col min="10507" max="10507" width="3.81640625" customWidth="1"/>
    <col min="10508" max="10508" width="3.7265625" customWidth="1"/>
    <col min="10509" max="10509" width="0.81640625" customWidth="1"/>
    <col min="10510" max="10510" width="2.1796875" customWidth="1"/>
    <col min="10511" max="10511" width="0.26953125" customWidth="1"/>
    <col min="10512" max="10512" width="1.7265625" customWidth="1"/>
    <col min="10513" max="10513" width="5" customWidth="1"/>
    <col min="10514" max="10515" width="1.7265625" customWidth="1"/>
    <col min="10516" max="10517" width="3.453125" customWidth="1"/>
    <col min="10518" max="10519" width="5" customWidth="1"/>
    <col min="10520" max="10521" width="3.453125" customWidth="1"/>
    <col min="10522" max="10522" width="0.81640625" customWidth="1"/>
    <col min="10523" max="10523" width="3.453125" customWidth="1"/>
    <col min="10753" max="10753" width="3.453125" customWidth="1"/>
    <col min="10754" max="10754" width="5" customWidth="1"/>
    <col min="10755" max="10755" width="0.7265625" customWidth="1"/>
    <col min="10756" max="10756" width="6" customWidth="1"/>
    <col min="10757" max="10757" width="13.453125" customWidth="1"/>
    <col min="10758" max="10758" width="5" customWidth="1"/>
    <col min="10759" max="10759" width="3.453125" customWidth="1"/>
    <col min="10760" max="10760" width="1.7265625" customWidth="1"/>
    <col min="10761" max="10761" width="11.7265625" customWidth="1"/>
    <col min="10762" max="10762" width="0.81640625" customWidth="1"/>
    <col min="10763" max="10763" width="3.81640625" customWidth="1"/>
    <col min="10764" max="10764" width="3.7265625" customWidth="1"/>
    <col min="10765" max="10765" width="0.81640625" customWidth="1"/>
    <col min="10766" max="10766" width="2.1796875" customWidth="1"/>
    <col min="10767" max="10767" width="0.26953125" customWidth="1"/>
    <col min="10768" max="10768" width="1.7265625" customWidth="1"/>
    <col min="10769" max="10769" width="5" customWidth="1"/>
    <col min="10770" max="10771" width="1.7265625" customWidth="1"/>
    <col min="10772" max="10773" width="3.453125" customWidth="1"/>
    <col min="10774" max="10775" width="5" customWidth="1"/>
    <col min="10776" max="10777" width="3.453125" customWidth="1"/>
    <col min="10778" max="10778" width="0.81640625" customWidth="1"/>
    <col min="10779" max="10779" width="3.453125" customWidth="1"/>
    <col min="11009" max="11009" width="3.453125" customWidth="1"/>
    <col min="11010" max="11010" width="5" customWidth="1"/>
    <col min="11011" max="11011" width="0.7265625" customWidth="1"/>
    <col min="11012" max="11012" width="6" customWidth="1"/>
    <col min="11013" max="11013" width="13.453125" customWidth="1"/>
    <col min="11014" max="11014" width="5" customWidth="1"/>
    <col min="11015" max="11015" width="3.453125" customWidth="1"/>
    <col min="11016" max="11016" width="1.7265625" customWidth="1"/>
    <col min="11017" max="11017" width="11.7265625" customWidth="1"/>
    <col min="11018" max="11018" width="0.81640625" customWidth="1"/>
    <col min="11019" max="11019" width="3.81640625" customWidth="1"/>
    <col min="11020" max="11020" width="3.7265625" customWidth="1"/>
    <col min="11021" max="11021" width="0.81640625" customWidth="1"/>
    <col min="11022" max="11022" width="2.1796875" customWidth="1"/>
    <col min="11023" max="11023" width="0.26953125" customWidth="1"/>
    <col min="11024" max="11024" width="1.7265625" customWidth="1"/>
    <col min="11025" max="11025" width="5" customWidth="1"/>
    <col min="11026" max="11027" width="1.7265625" customWidth="1"/>
    <col min="11028" max="11029" width="3.453125" customWidth="1"/>
    <col min="11030" max="11031" width="5" customWidth="1"/>
    <col min="11032" max="11033" width="3.453125" customWidth="1"/>
    <col min="11034" max="11034" width="0.81640625" customWidth="1"/>
    <col min="11035" max="11035" width="3.453125" customWidth="1"/>
    <col min="11265" max="11265" width="3.453125" customWidth="1"/>
    <col min="11266" max="11266" width="5" customWidth="1"/>
    <col min="11267" max="11267" width="0.7265625" customWidth="1"/>
    <col min="11268" max="11268" width="6" customWidth="1"/>
    <col min="11269" max="11269" width="13.453125" customWidth="1"/>
    <col min="11270" max="11270" width="5" customWidth="1"/>
    <col min="11271" max="11271" width="3.453125" customWidth="1"/>
    <col min="11272" max="11272" width="1.7265625" customWidth="1"/>
    <col min="11273" max="11273" width="11.7265625" customWidth="1"/>
    <col min="11274" max="11274" width="0.81640625" customWidth="1"/>
    <col min="11275" max="11275" width="3.81640625" customWidth="1"/>
    <col min="11276" max="11276" width="3.7265625" customWidth="1"/>
    <col min="11277" max="11277" width="0.81640625" customWidth="1"/>
    <col min="11278" max="11278" width="2.1796875" customWidth="1"/>
    <col min="11279" max="11279" width="0.26953125" customWidth="1"/>
    <col min="11280" max="11280" width="1.7265625" customWidth="1"/>
    <col min="11281" max="11281" width="5" customWidth="1"/>
    <col min="11282" max="11283" width="1.7265625" customWidth="1"/>
    <col min="11284" max="11285" width="3.453125" customWidth="1"/>
    <col min="11286" max="11287" width="5" customWidth="1"/>
    <col min="11288" max="11289" width="3.453125" customWidth="1"/>
    <col min="11290" max="11290" width="0.81640625" customWidth="1"/>
    <col min="11291" max="11291" width="3.453125" customWidth="1"/>
    <col min="11521" max="11521" width="3.453125" customWidth="1"/>
    <col min="11522" max="11522" width="5" customWidth="1"/>
    <col min="11523" max="11523" width="0.7265625" customWidth="1"/>
    <col min="11524" max="11524" width="6" customWidth="1"/>
    <col min="11525" max="11525" width="13.453125" customWidth="1"/>
    <col min="11526" max="11526" width="5" customWidth="1"/>
    <col min="11527" max="11527" width="3.453125" customWidth="1"/>
    <col min="11528" max="11528" width="1.7265625" customWidth="1"/>
    <col min="11529" max="11529" width="11.7265625" customWidth="1"/>
    <col min="11530" max="11530" width="0.81640625" customWidth="1"/>
    <col min="11531" max="11531" width="3.81640625" customWidth="1"/>
    <col min="11532" max="11532" width="3.7265625" customWidth="1"/>
    <col min="11533" max="11533" width="0.81640625" customWidth="1"/>
    <col min="11534" max="11534" width="2.1796875" customWidth="1"/>
    <col min="11535" max="11535" width="0.26953125" customWidth="1"/>
    <col min="11536" max="11536" width="1.7265625" customWidth="1"/>
    <col min="11537" max="11537" width="5" customWidth="1"/>
    <col min="11538" max="11539" width="1.7265625" customWidth="1"/>
    <col min="11540" max="11541" width="3.453125" customWidth="1"/>
    <col min="11542" max="11543" width="5" customWidth="1"/>
    <col min="11544" max="11545" width="3.453125" customWidth="1"/>
    <col min="11546" max="11546" width="0.81640625" customWidth="1"/>
    <col min="11547" max="11547" width="3.453125" customWidth="1"/>
    <col min="11777" max="11777" width="3.453125" customWidth="1"/>
    <col min="11778" max="11778" width="5" customWidth="1"/>
    <col min="11779" max="11779" width="0.7265625" customWidth="1"/>
    <col min="11780" max="11780" width="6" customWidth="1"/>
    <col min="11781" max="11781" width="13.453125" customWidth="1"/>
    <col min="11782" max="11782" width="5" customWidth="1"/>
    <col min="11783" max="11783" width="3.453125" customWidth="1"/>
    <col min="11784" max="11784" width="1.7265625" customWidth="1"/>
    <col min="11785" max="11785" width="11.7265625" customWidth="1"/>
    <col min="11786" max="11786" width="0.81640625" customWidth="1"/>
    <col min="11787" max="11787" width="3.81640625" customWidth="1"/>
    <col min="11788" max="11788" width="3.7265625" customWidth="1"/>
    <col min="11789" max="11789" width="0.81640625" customWidth="1"/>
    <col min="11790" max="11790" width="2.1796875" customWidth="1"/>
    <col min="11791" max="11791" width="0.26953125" customWidth="1"/>
    <col min="11792" max="11792" width="1.7265625" customWidth="1"/>
    <col min="11793" max="11793" width="5" customWidth="1"/>
    <col min="11794" max="11795" width="1.7265625" customWidth="1"/>
    <col min="11796" max="11797" width="3.453125" customWidth="1"/>
    <col min="11798" max="11799" width="5" customWidth="1"/>
    <col min="11800" max="11801" width="3.453125" customWidth="1"/>
    <col min="11802" max="11802" width="0.81640625" customWidth="1"/>
    <col min="11803" max="11803" width="3.453125" customWidth="1"/>
    <col min="12033" max="12033" width="3.453125" customWidth="1"/>
    <col min="12034" max="12034" width="5" customWidth="1"/>
    <col min="12035" max="12035" width="0.7265625" customWidth="1"/>
    <col min="12036" max="12036" width="6" customWidth="1"/>
    <col min="12037" max="12037" width="13.453125" customWidth="1"/>
    <col min="12038" max="12038" width="5" customWidth="1"/>
    <col min="12039" max="12039" width="3.453125" customWidth="1"/>
    <col min="12040" max="12040" width="1.7265625" customWidth="1"/>
    <col min="12041" max="12041" width="11.7265625" customWidth="1"/>
    <col min="12042" max="12042" width="0.81640625" customWidth="1"/>
    <col min="12043" max="12043" width="3.81640625" customWidth="1"/>
    <col min="12044" max="12044" width="3.7265625" customWidth="1"/>
    <col min="12045" max="12045" width="0.81640625" customWidth="1"/>
    <col min="12046" max="12046" width="2.1796875" customWidth="1"/>
    <col min="12047" max="12047" width="0.26953125" customWidth="1"/>
    <col min="12048" max="12048" width="1.7265625" customWidth="1"/>
    <col min="12049" max="12049" width="5" customWidth="1"/>
    <col min="12050" max="12051" width="1.7265625" customWidth="1"/>
    <col min="12052" max="12053" width="3.453125" customWidth="1"/>
    <col min="12054" max="12055" width="5" customWidth="1"/>
    <col min="12056" max="12057" width="3.453125" customWidth="1"/>
    <col min="12058" max="12058" width="0.81640625" customWidth="1"/>
    <col min="12059" max="12059" width="3.453125" customWidth="1"/>
    <col min="12289" max="12289" width="3.453125" customWidth="1"/>
    <col min="12290" max="12290" width="5" customWidth="1"/>
    <col min="12291" max="12291" width="0.7265625" customWidth="1"/>
    <col min="12292" max="12292" width="6" customWidth="1"/>
    <col min="12293" max="12293" width="13.453125" customWidth="1"/>
    <col min="12294" max="12294" width="5" customWidth="1"/>
    <col min="12295" max="12295" width="3.453125" customWidth="1"/>
    <col min="12296" max="12296" width="1.7265625" customWidth="1"/>
    <col min="12297" max="12297" width="11.7265625" customWidth="1"/>
    <col min="12298" max="12298" width="0.81640625" customWidth="1"/>
    <col min="12299" max="12299" width="3.81640625" customWidth="1"/>
    <col min="12300" max="12300" width="3.7265625" customWidth="1"/>
    <col min="12301" max="12301" width="0.81640625" customWidth="1"/>
    <col min="12302" max="12302" width="2.1796875" customWidth="1"/>
    <col min="12303" max="12303" width="0.26953125" customWidth="1"/>
    <col min="12304" max="12304" width="1.7265625" customWidth="1"/>
    <col min="12305" max="12305" width="5" customWidth="1"/>
    <col min="12306" max="12307" width="1.7265625" customWidth="1"/>
    <col min="12308" max="12309" width="3.453125" customWidth="1"/>
    <col min="12310" max="12311" width="5" customWidth="1"/>
    <col min="12312" max="12313" width="3.453125" customWidth="1"/>
    <col min="12314" max="12314" width="0.81640625" customWidth="1"/>
    <col min="12315" max="12315" width="3.453125" customWidth="1"/>
    <col min="12545" max="12545" width="3.453125" customWidth="1"/>
    <col min="12546" max="12546" width="5" customWidth="1"/>
    <col min="12547" max="12547" width="0.7265625" customWidth="1"/>
    <col min="12548" max="12548" width="6" customWidth="1"/>
    <col min="12549" max="12549" width="13.453125" customWidth="1"/>
    <col min="12550" max="12550" width="5" customWidth="1"/>
    <col min="12551" max="12551" width="3.453125" customWidth="1"/>
    <col min="12552" max="12552" width="1.7265625" customWidth="1"/>
    <col min="12553" max="12553" width="11.7265625" customWidth="1"/>
    <col min="12554" max="12554" width="0.81640625" customWidth="1"/>
    <col min="12555" max="12555" width="3.81640625" customWidth="1"/>
    <col min="12556" max="12556" width="3.7265625" customWidth="1"/>
    <col min="12557" max="12557" width="0.81640625" customWidth="1"/>
    <col min="12558" max="12558" width="2.1796875" customWidth="1"/>
    <col min="12559" max="12559" width="0.26953125" customWidth="1"/>
    <col min="12560" max="12560" width="1.7265625" customWidth="1"/>
    <col min="12561" max="12561" width="5" customWidth="1"/>
    <col min="12562" max="12563" width="1.7265625" customWidth="1"/>
    <col min="12564" max="12565" width="3.453125" customWidth="1"/>
    <col min="12566" max="12567" width="5" customWidth="1"/>
    <col min="12568" max="12569" width="3.453125" customWidth="1"/>
    <col min="12570" max="12570" width="0.81640625" customWidth="1"/>
    <col min="12571" max="12571" width="3.453125" customWidth="1"/>
    <col min="12801" max="12801" width="3.453125" customWidth="1"/>
    <col min="12802" max="12802" width="5" customWidth="1"/>
    <col min="12803" max="12803" width="0.7265625" customWidth="1"/>
    <col min="12804" max="12804" width="6" customWidth="1"/>
    <col min="12805" max="12805" width="13.453125" customWidth="1"/>
    <col min="12806" max="12806" width="5" customWidth="1"/>
    <col min="12807" max="12807" width="3.453125" customWidth="1"/>
    <col min="12808" max="12808" width="1.7265625" customWidth="1"/>
    <col min="12809" max="12809" width="11.7265625" customWidth="1"/>
    <col min="12810" max="12810" width="0.81640625" customWidth="1"/>
    <col min="12811" max="12811" width="3.81640625" customWidth="1"/>
    <col min="12812" max="12812" width="3.7265625" customWidth="1"/>
    <col min="12813" max="12813" width="0.81640625" customWidth="1"/>
    <col min="12814" max="12814" width="2.1796875" customWidth="1"/>
    <col min="12815" max="12815" width="0.26953125" customWidth="1"/>
    <col min="12816" max="12816" width="1.7265625" customWidth="1"/>
    <col min="12817" max="12817" width="5" customWidth="1"/>
    <col min="12818" max="12819" width="1.7265625" customWidth="1"/>
    <col min="12820" max="12821" width="3.453125" customWidth="1"/>
    <col min="12822" max="12823" width="5" customWidth="1"/>
    <col min="12824" max="12825" width="3.453125" customWidth="1"/>
    <col min="12826" max="12826" width="0.81640625" customWidth="1"/>
    <col min="12827" max="12827" width="3.453125" customWidth="1"/>
    <col min="13057" max="13057" width="3.453125" customWidth="1"/>
    <col min="13058" max="13058" width="5" customWidth="1"/>
    <col min="13059" max="13059" width="0.7265625" customWidth="1"/>
    <col min="13060" max="13060" width="6" customWidth="1"/>
    <col min="13061" max="13061" width="13.453125" customWidth="1"/>
    <col min="13062" max="13062" width="5" customWidth="1"/>
    <col min="13063" max="13063" width="3.453125" customWidth="1"/>
    <col min="13064" max="13064" width="1.7265625" customWidth="1"/>
    <col min="13065" max="13065" width="11.7265625" customWidth="1"/>
    <col min="13066" max="13066" width="0.81640625" customWidth="1"/>
    <col min="13067" max="13067" width="3.81640625" customWidth="1"/>
    <col min="13068" max="13068" width="3.7265625" customWidth="1"/>
    <col min="13069" max="13069" width="0.81640625" customWidth="1"/>
    <col min="13070" max="13070" width="2.1796875" customWidth="1"/>
    <col min="13071" max="13071" width="0.26953125" customWidth="1"/>
    <col min="13072" max="13072" width="1.7265625" customWidth="1"/>
    <col min="13073" max="13073" width="5" customWidth="1"/>
    <col min="13074" max="13075" width="1.7265625" customWidth="1"/>
    <col min="13076" max="13077" width="3.453125" customWidth="1"/>
    <col min="13078" max="13079" width="5" customWidth="1"/>
    <col min="13080" max="13081" width="3.453125" customWidth="1"/>
    <col min="13082" max="13082" width="0.81640625" customWidth="1"/>
    <col min="13083" max="13083" width="3.453125" customWidth="1"/>
    <col min="13313" max="13313" width="3.453125" customWidth="1"/>
    <col min="13314" max="13314" width="5" customWidth="1"/>
    <col min="13315" max="13315" width="0.7265625" customWidth="1"/>
    <col min="13316" max="13316" width="6" customWidth="1"/>
    <col min="13317" max="13317" width="13.453125" customWidth="1"/>
    <col min="13318" max="13318" width="5" customWidth="1"/>
    <col min="13319" max="13319" width="3.453125" customWidth="1"/>
    <col min="13320" max="13320" width="1.7265625" customWidth="1"/>
    <col min="13321" max="13321" width="11.7265625" customWidth="1"/>
    <col min="13322" max="13322" width="0.81640625" customWidth="1"/>
    <col min="13323" max="13323" width="3.81640625" customWidth="1"/>
    <col min="13324" max="13324" width="3.7265625" customWidth="1"/>
    <col min="13325" max="13325" width="0.81640625" customWidth="1"/>
    <col min="13326" max="13326" width="2.1796875" customWidth="1"/>
    <col min="13327" max="13327" width="0.26953125" customWidth="1"/>
    <col min="13328" max="13328" width="1.7265625" customWidth="1"/>
    <col min="13329" max="13329" width="5" customWidth="1"/>
    <col min="13330" max="13331" width="1.7265625" customWidth="1"/>
    <col min="13332" max="13333" width="3.453125" customWidth="1"/>
    <col min="13334" max="13335" width="5" customWidth="1"/>
    <col min="13336" max="13337" width="3.453125" customWidth="1"/>
    <col min="13338" max="13338" width="0.81640625" customWidth="1"/>
    <col min="13339" max="13339" width="3.453125" customWidth="1"/>
    <col min="13569" max="13569" width="3.453125" customWidth="1"/>
    <col min="13570" max="13570" width="5" customWidth="1"/>
    <col min="13571" max="13571" width="0.7265625" customWidth="1"/>
    <col min="13572" max="13572" width="6" customWidth="1"/>
    <col min="13573" max="13573" width="13.453125" customWidth="1"/>
    <col min="13574" max="13574" width="5" customWidth="1"/>
    <col min="13575" max="13575" width="3.453125" customWidth="1"/>
    <col min="13576" max="13576" width="1.7265625" customWidth="1"/>
    <col min="13577" max="13577" width="11.7265625" customWidth="1"/>
    <col min="13578" max="13578" width="0.81640625" customWidth="1"/>
    <col min="13579" max="13579" width="3.81640625" customWidth="1"/>
    <col min="13580" max="13580" width="3.7265625" customWidth="1"/>
    <col min="13581" max="13581" width="0.81640625" customWidth="1"/>
    <col min="13582" max="13582" width="2.1796875" customWidth="1"/>
    <col min="13583" max="13583" width="0.26953125" customWidth="1"/>
    <col min="13584" max="13584" width="1.7265625" customWidth="1"/>
    <col min="13585" max="13585" width="5" customWidth="1"/>
    <col min="13586" max="13587" width="1.7265625" customWidth="1"/>
    <col min="13588" max="13589" width="3.453125" customWidth="1"/>
    <col min="13590" max="13591" width="5" customWidth="1"/>
    <col min="13592" max="13593" width="3.453125" customWidth="1"/>
    <col min="13594" max="13594" width="0.81640625" customWidth="1"/>
    <col min="13595" max="13595" width="3.453125" customWidth="1"/>
    <col min="13825" max="13825" width="3.453125" customWidth="1"/>
    <col min="13826" max="13826" width="5" customWidth="1"/>
    <col min="13827" max="13827" width="0.7265625" customWidth="1"/>
    <col min="13828" max="13828" width="6" customWidth="1"/>
    <col min="13829" max="13829" width="13.453125" customWidth="1"/>
    <col min="13830" max="13830" width="5" customWidth="1"/>
    <col min="13831" max="13831" width="3.453125" customWidth="1"/>
    <col min="13832" max="13832" width="1.7265625" customWidth="1"/>
    <col min="13833" max="13833" width="11.7265625" customWidth="1"/>
    <col min="13834" max="13834" width="0.81640625" customWidth="1"/>
    <col min="13835" max="13835" width="3.81640625" customWidth="1"/>
    <col min="13836" max="13836" width="3.7265625" customWidth="1"/>
    <col min="13837" max="13837" width="0.81640625" customWidth="1"/>
    <col min="13838" max="13838" width="2.1796875" customWidth="1"/>
    <col min="13839" max="13839" width="0.26953125" customWidth="1"/>
    <col min="13840" max="13840" width="1.7265625" customWidth="1"/>
    <col min="13841" max="13841" width="5" customWidth="1"/>
    <col min="13842" max="13843" width="1.7265625" customWidth="1"/>
    <col min="13844" max="13845" width="3.453125" customWidth="1"/>
    <col min="13846" max="13847" width="5" customWidth="1"/>
    <col min="13848" max="13849" width="3.453125" customWidth="1"/>
    <col min="13850" max="13850" width="0.81640625" customWidth="1"/>
    <col min="13851" max="13851" width="3.453125" customWidth="1"/>
    <col min="14081" max="14081" width="3.453125" customWidth="1"/>
    <col min="14082" max="14082" width="5" customWidth="1"/>
    <col min="14083" max="14083" width="0.7265625" customWidth="1"/>
    <col min="14084" max="14084" width="6" customWidth="1"/>
    <col min="14085" max="14085" width="13.453125" customWidth="1"/>
    <col min="14086" max="14086" width="5" customWidth="1"/>
    <col min="14087" max="14087" width="3.453125" customWidth="1"/>
    <col min="14088" max="14088" width="1.7265625" customWidth="1"/>
    <col min="14089" max="14089" width="11.7265625" customWidth="1"/>
    <col min="14090" max="14090" width="0.81640625" customWidth="1"/>
    <col min="14091" max="14091" width="3.81640625" customWidth="1"/>
    <col min="14092" max="14092" width="3.7265625" customWidth="1"/>
    <col min="14093" max="14093" width="0.81640625" customWidth="1"/>
    <col min="14094" max="14094" width="2.1796875" customWidth="1"/>
    <col min="14095" max="14095" width="0.26953125" customWidth="1"/>
    <col min="14096" max="14096" width="1.7265625" customWidth="1"/>
    <col min="14097" max="14097" width="5" customWidth="1"/>
    <col min="14098" max="14099" width="1.7265625" customWidth="1"/>
    <col min="14100" max="14101" width="3.453125" customWidth="1"/>
    <col min="14102" max="14103" width="5" customWidth="1"/>
    <col min="14104" max="14105" width="3.453125" customWidth="1"/>
    <col min="14106" max="14106" width="0.81640625" customWidth="1"/>
    <col min="14107" max="14107" width="3.453125" customWidth="1"/>
    <col min="14337" max="14337" width="3.453125" customWidth="1"/>
    <col min="14338" max="14338" width="5" customWidth="1"/>
    <col min="14339" max="14339" width="0.7265625" customWidth="1"/>
    <col min="14340" max="14340" width="6" customWidth="1"/>
    <col min="14341" max="14341" width="13.453125" customWidth="1"/>
    <col min="14342" max="14342" width="5" customWidth="1"/>
    <col min="14343" max="14343" width="3.453125" customWidth="1"/>
    <col min="14344" max="14344" width="1.7265625" customWidth="1"/>
    <col min="14345" max="14345" width="11.7265625" customWidth="1"/>
    <col min="14346" max="14346" width="0.81640625" customWidth="1"/>
    <col min="14347" max="14347" width="3.81640625" customWidth="1"/>
    <col min="14348" max="14348" width="3.7265625" customWidth="1"/>
    <col min="14349" max="14349" width="0.81640625" customWidth="1"/>
    <col min="14350" max="14350" width="2.1796875" customWidth="1"/>
    <col min="14351" max="14351" width="0.26953125" customWidth="1"/>
    <col min="14352" max="14352" width="1.7265625" customWidth="1"/>
    <col min="14353" max="14353" width="5" customWidth="1"/>
    <col min="14354" max="14355" width="1.7265625" customWidth="1"/>
    <col min="14356" max="14357" width="3.453125" customWidth="1"/>
    <col min="14358" max="14359" width="5" customWidth="1"/>
    <col min="14360" max="14361" width="3.453125" customWidth="1"/>
    <col min="14362" max="14362" width="0.81640625" customWidth="1"/>
    <col min="14363" max="14363" width="3.453125" customWidth="1"/>
    <col min="14593" max="14593" width="3.453125" customWidth="1"/>
    <col min="14594" max="14594" width="5" customWidth="1"/>
    <col min="14595" max="14595" width="0.7265625" customWidth="1"/>
    <col min="14596" max="14596" width="6" customWidth="1"/>
    <col min="14597" max="14597" width="13.453125" customWidth="1"/>
    <col min="14598" max="14598" width="5" customWidth="1"/>
    <col min="14599" max="14599" width="3.453125" customWidth="1"/>
    <col min="14600" max="14600" width="1.7265625" customWidth="1"/>
    <col min="14601" max="14601" width="11.7265625" customWidth="1"/>
    <col min="14602" max="14602" width="0.81640625" customWidth="1"/>
    <col min="14603" max="14603" width="3.81640625" customWidth="1"/>
    <col min="14604" max="14604" width="3.7265625" customWidth="1"/>
    <col min="14605" max="14605" width="0.81640625" customWidth="1"/>
    <col min="14606" max="14606" width="2.1796875" customWidth="1"/>
    <col min="14607" max="14607" width="0.26953125" customWidth="1"/>
    <col min="14608" max="14608" width="1.7265625" customWidth="1"/>
    <col min="14609" max="14609" width="5" customWidth="1"/>
    <col min="14610" max="14611" width="1.7265625" customWidth="1"/>
    <col min="14612" max="14613" width="3.453125" customWidth="1"/>
    <col min="14614" max="14615" width="5" customWidth="1"/>
    <col min="14616" max="14617" width="3.453125" customWidth="1"/>
    <col min="14618" max="14618" width="0.81640625" customWidth="1"/>
    <col min="14619" max="14619" width="3.453125" customWidth="1"/>
    <col min="14849" max="14849" width="3.453125" customWidth="1"/>
    <col min="14850" max="14850" width="5" customWidth="1"/>
    <col min="14851" max="14851" width="0.7265625" customWidth="1"/>
    <col min="14852" max="14852" width="6" customWidth="1"/>
    <col min="14853" max="14853" width="13.453125" customWidth="1"/>
    <col min="14854" max="14854" width="5" customWidth="1"/>
    <col min="14855" max="14855" width="3.453125" customWidth="1"/>
    <col min="14856" max="14856" width="1.7265625" customWidth="1"/>
    <col min="14857" max="14857" width="11.7265625" customWidth="1"/>
    <col min="14858" max="14858" width="0.81640625" customWidth="1"/>
    <col min="14859" max="14859" width="3.81640625" customWidth="1"/>
    <col min="14860" max="14860" width="3.7265625" customWidth="1"/>
    <col min="14861" max="14861" width="0.81640625" customWidth="1"/>
    <col min="14862" max="14862" width="2.1796875" customWidth="1"/>
    <col min="14863" max="14863" width="0.26953125" customWidth="1"/>
    <col min="14864" max="14864" width="1.7265625" customWidth="1"/>
    <col min="14865" max="14865" width="5" customWidth="1"/>
    <col min="14866" max="14867" width="1.7265625" customWidth="1"/>
    <col min="14868" max="14869" width="3.453125" customWidth="1"/>
    <col min="14870" max="14871" width="5" customWidth="1"/>
    <col min="14872" max="14873" width="3.453125" customWidth="1"/>
    <col min="14874" max="14874" width="0.81640625" customWidth="1"/>
    <col min="14875" max="14875" width="3.453125" customWidth="1"/>
    <col min="15105" max="15105" width="3.453125" customWidth="1"/>
    <col min="15106" max="15106" width="5" customWidth="1"/>
    <col min="15107" max="15107" width="0.7265625" customWidth="1"/>
    <col min="15108" max="15108" width="6" customWidth="1"/>
    <col min="15109" max="15109" width="13.453125" customWidth="1"/>
    <col min="15110" max="15110" width="5" customWidth="1"/>
    <col min="15111" max="15111" width="3.453125" customWidth="1"/>
    <col min="15112" max="15112" width="1.7265625" customWidth="1"/>
    <col min="15113" max="15113" width="11.7265625" customWidth="1"/>
    <col min="15114" max="15114" width="0.81640625" customWidth="1"/>
    <col min="15115" max="15115" width="3.81640625" customWidth="1"/>
    <col min="15116" max="15116" width="3.7265625" customWidth="1"/>
    <col min="15117" max="15117" width="0.81640625" customWidth="1"/>
    <col min="15118" max="15118" width="2.1796875" customWidth="1"/>
    <col min="15119" max="15119" width="0.26953125" customWidth="1"/>
    <col min="15120" max="15120" width="1.7265625" customWidth="1"/>
    <col min="15121" max="15121" width="5" customWidth="1"/>
    <col min="15122" max="15123" width="1.7265625" customWidth="1"/>
    <col min="15124" max="15125" width="3.453125" customWidth="1"/>
    <col min="15126" max="15127" width="5" customWidth="1"/>
    <col min="15128" max="15129" width="3.453125" customWidth="1"/>
    <col min="15130" max="15130" width="0.81640625" customWidth="1"/>
    <col min="15131" max="15131" width="3.453125" customWidth="1"/>
    <col min="15361" max="15361" width="3.453125" customWidth="1"/>
    <col min="15362" max="15362" width="5" customWidth="1"/>
    <col min="15363" max="15363" width="0.7265625" customWidth="1"/>
    <col min="15364" max="15364" width="6" customWidth="1"/>
    <col min="15365" max="15365" width="13.453125" customWidth="1"/>
    <col min="15366" max="15366" width="5" customWidth="1"/>
    <col min="15367" max="15367" width="3.453125" customWidth="1"/>
    <col min="15368" max="15368" width="1.7265625" customWidth="1"/>
    <col min="15369" max="15369" width="11.7265625" customWidth="1"/>
    <col min="15370" max="15370" width="0.81640625" customWidth="1"/>
    <col min="15371" max="15371" width="3.81640625" customWidth="1"/>
    <col min="15372" max="15372" width="3.7265625" customWidth="1"/>
    <col min="15373" max="15373" width="0.81640625" customWidth="1"/>
    <col min="15374" max="15374" width="2.1796875" customWidth="1"/>
    <col min="15375" max="15375" width="0.26953125" customWidth="1"/>
    <col min="15376" max="15376" width="1.7265625" customWidth="1"/>
    <col min="15377" max="15377" width="5" customWidth="1"/>
    <col min="15378" max="15379" width="1.7265625" customWidth="1"/>
    <col min="15380" max="15381" width="3.453125" customWidth="1"/>
    <col min="15382" max="15383" width="5" customWidth="1"/>
    <col min="15384" max="15385" width="3.453125" customWidth="1"/>
    <col min="15386" max="15386" width="0.81640625" customWidth="1"/>
    <col min="15387" max="15387" width="3.453125" customWidth="1"/>
    <col min="15617" max="15617" width="3.453125" customWidth="1"/>
    <col min="15618" max="15618" width="5" customWidth="1"/>
    <col min="15619" max="15619" width="0.7265625" customWidth="1"/>
    <col min="15620" max="15620" width="6" customWidth="1"/>
    <col min="15621" max="15621" width="13.453125" customWidth="1"/>
    <col min="15622" max="15622" width="5" customWidth="1"/>
    <col min="15623" max="15623" width="3.453125" customWidth="1"/>
    <col min="15624" max="15624" width="1.7265625" customWidth="1"/>
    <col min="15625" max="15625" width="11.7265625" customWidth="1"/>
    <col min="15626" max="15626" width="0.81640625" customWidth="1"/>
    <col min="15627" max="15627" width="3.81640625" customWidth="1"/>
    <col min="15628" max="15628" width="3.7265625" customWidth="1"/>
    <col min="15629" max="15629" width="0.81640625" customWidth="1"/>
    <col min="15630" max="15630" width="2.1796875" customWidth="1"/>
    <col min="15631" max="15631" width="0.26953125" customWidth="1"/>
    <col min="15632" max="15632" width="1.7265625" customWidth="1"/>
    <col min="15633" max="15633" width="5" customWidth="1"/>
    <col min="15634" max="15635" width="1.7265625" customWidth="1"/>
    <col min="15636" max="15637" width="3.453125" customWidth="1"/>
    <col min="15638" max="15639" width="5" customWidth="1"/>
    <col min="15640" max="15641" width="3.453125" customWidth="1"/>
    <col min="15642" max="15642" width="0.81640625" customWidth="1"/>
    <col min="15643" max="15643" width="3.453125" customWidth="1"/>
    <col min="15873" max="15873" width="3.453125" customWidth="1"/>
    <col min="15874" max="15874" width="5" customWidth="1"/>
    <col min="15875" max="15875" width="0.7265625" customWidth="1"/>
    <col min="15876" max="15876" width="6" customWidth="1"/>
    <col min="15877" max="15877" width="13.453125" customWidth="1"/>
    <col min="15878" max="15878" width="5" customWidth="1"/>
    <col min="15879" max="15879" width="3.453125" customWidth="1"/>
    <col min="15880" max="15880" width="1.7265625" customWidth="1"/>
    <col min="15881" max="15881" width="11.7265625" customWidth="1"/>
    <col min="15882" max="15882" width="0.81640625" customWidth="1"/>
    <col min="15883" max="15883" width="3.81640625" customWidth="1"/>
    <col min="15884" max="15884" width="3.7265625" customWidth="1"/>
    <col min="15885" max="15885" width="0.81640625" customWidth="1"/>
    <col min="15886" max="15886" width="2.1796875" customWidth="1"/>
    <col min="15887" max="15887" width="0.26953125" customWidth="1"/>
    <col min="15888" max="15888" width="1.7265625" customWidth="1"/>
    <col min="15889" max="15889" width="5" customWidth="1"/>
    <col min="15890" max="15891" width="1.7265625" customWidth="1"/>
    <col min="15892" max="15893" width="3.453125" customWidth="1"/>
    <col min="15894" max="15895" width="5" customWidth="1"/>
    <col min="15896" max="15897" width="3.453125" customWidth="1"/>
    <col min="15898" max="15898" width="0.81640625" customWidth="1"/>
    <col min="15899" max="15899" width="3.453125" customWidth="1"/>
    <col min="16129" max="16129" width="3.453125" customWidth="1"/>
    <col min="16130" max="16130" width="5" customWidth="1"/>
    <col min="16131" max="16131" width="0.7265625" customWidth="1"/>
    <col min="16132" max="16132" width="6" customWidth="1"/>
    <col min="16133" max="16133" width="13.453125" customWidth="1"/>
    <col min="16134" max="16134" width="5" customWidth="1"/>
    <col min="16135" max="16135" width="3.453125" customWidth="1"/>
    <col min="16136" max="16136" width="1.7265625" customWidth="1"/>
    <col min="16137" max="16137" width="11.7265625" customWidth="1"/>
    <col min="16138" max="16138" width="0.81640625" customWidth="1"/>
    <col min="16139" max="16139" width="3.81640625" customWidth="1"/>
    <col min="16140" max="16140" width="3.7265625" customWidth="1"/>
    <col min="16141" max="16141" width="0.81640625" customWidth="1"/>
    <col min="16142" max="16142" width="2.1796875" customWidth="1"/>
    <col min="16143" max="16143" width="0.26953125" customWidth="1"/>
    <col min="16144" max="16144" width="1.7265625" customWidth="1"/>
    <col min="16145" max="16145" width="5" customWidth="1"/>
    <col min="16146" max="16147" width="1.7265625" customWidth="1"/>
    <col min="16148" max="16149" width="3.453125" customWidth="1"/>
    <col min="16150" max="16151" width="5" customWidth="1"/>
    <col min="16152" max="16153" width="3.453125" customWidth="1"/>
    <col min="16154" max="16154" width="0.81640625" customWidth="1"/>
    <col min="16155" max="16155" width="3.453125" customWidth="1"/>
  </cols>
  <sheetData>
    <row r="1" spans="1:27" ht="5.15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ht="12" customHeight="1">
      <c r="A2" s="64"/>
      <c r="B2" s="65" t="s">
        <v>245</v>
      </c>
      <c r="C2" s="65"/>
      <c r="D2" s="65"/>
      <c r="E2" s="65" t="s">
        <v>246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 ht="12" customHeight="1">
      <c r="A3" s="64"/>
      <c r="B3" s="65" t="s">
        <v>247</v>
      </c>
      <c r="C3" s="65"/>
      <c r="D3" s="65"/>
      <c r="E3" s="65" t="s">
        <v>248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249</v>
      </c>
      <c r="C4" s="65"/>
      <c r="D4" s="65"/>
      <c r="E4" s="65" t="s">
        <v>251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4"/>
    </row>
    <row r="5" spans="1:27" ht="12" customHeight="1">
      <c r="A5" s="64"/>
      <c r="B5" s="65" t="s">
        <v>410</v>
      </c>
      <c r="C5" s="65"/>
      <c r="D5" s="65"/>
      <c r="E5" s="65" t="s">
        <v>449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4"/>
    </row>
    <row r="6" spans="1:27" ht="13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 ht="40" customHeight="1">
      <c r="A7" s="64"/>
      <c r="B7" s="91" t="s">
        <v>412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64"/>
    </row>
    <row r="8" spans="1:27" ht="20.149999999999999" customHeight="1" thickBo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</row>
    <row r="9" spans="1:27" ht="30" customHeight="1">
      <c r="A9" s="64"/>
      <c r="B9" s="92" t="s">
        <v>413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3" t="s">
        <v>414</v>
      </c>
      <c r="U9" s="93"/>
      <c r="V9" s="93"/>
      <c r="W9" s="93"/>
      <c r="X9" s="93"/>
      <c r="Y9" s="93"/>
      <c r="Z9" s="93"/>
      <c r="AA9" s="64"/>
    </row>
    <row r="10" spans="1:27" ht="40" customHeight="1">
      <c r="A10" s="64"/>
      <c r="B10" s="94" t="s">
        <v>4</v>
      </c>
      <c r="C10" s="94"/>
      <c r="D10" s="95" t="s">
        <v>415</v>
      </c>
      <c r="E10" s="95"/>
      <c r="F10" s="95"/>
      <c r="G10" s="95"/>
      <c r="H10" s="95"/>
      <c r="I10" s="95"/>
      <c r="J10" s="95"/>
      <c r="K10" s="95"/>
      <c r="L10" s="95" t="s">
        <v>416</v>
      </c>
      <c r="M10" s="95"/>
      <c r="N10" s="95"/>
      <c r="O10" s="95" t="s">
        <v>7</v>
      </c>
      <c r="P10" s="95"/>
      <c r="Q10" s="95"/>
      <c r="R10" s="95"/>
      <c r="S10" s="95"/>
      <c r="T10" s="95" t="s">
        <v>417</v>
      </c>
      <c r="U10" s="95"/>
      <c r="V10" s="95"/>
      <c r="W10" s="96" t="s">
        <v>418</v>
      </c>
      <c r="X10" s="96"/>
      <c r="Y10" s="96"/>
      <c r="Z10" s="96"/>
      <c r="AA10" s="64"/>
    </row>
    <row r="11" spans="1:27" ht="10" customHeight="1" thickBot="1">
      <c r="A11" s="64"/>
      <c r="B11" s="97" t="s">
        <v>228</v>
      </c>
      <c r="C11" s="97"/>
      <c r="D11" s="98" t="s">
        <v>229</v>
      </c>
      <c r="E11" s="98"/>
      <c r="F11" s="98"/>
      <c r="G11" s="98"/>
      <c r="H11" s="98"/>
      <c r="I11" s="98"/>
      <c r="J11" s="98"/>
      <c r="K11" s="98"/>
      <c r="L11" s="98" t="s">
        <v>231</v>
      </c>
      <c r="M11" s="98"/>
      <c r="N11" s="98"/>
      <c r="O11" s="98" t="s">
        <v>232</v>
      </c>
      <c r="P11" s="98"/>
      <c r="Q11" s="98"/>
      <c r="R11" s="98"/>
      <c r="S11" s="98"/>
      <c r="T11" s="98" t="s">
        <v>235</v>
      </c>
      <c r="U11" s="98"/>
      <c r="V11" s="98"/>
      <c r="W11" s="99" t="s">
        <v>419</v>
      </c>
      <c r="X11" s="99"/>
      <c r="Y11" s="99"/>
      <c r="Z11" s="99"/>
      <c r="AA11" s="64"/>
    </row>
    <row r="12" spans="1:27" ht="15" customHeight="1">
      <c r="A12" s="64"/>
      <c r="B12" s="100" t="s">
        <v>229</v>
      </c>
      <c r="C12" s="100"/>
      <c r="D12" s="101" t="s">
        <v>450</v>
      </c>
      <c r="E12" s="101"/>
      <c r="F12" s="101"/>
      <c r="G12" s="101"/>
      <c r="H12" s="101"/>
      <c r="I12" s="101"/>
      <c r="J12" s="101"/>
      <c r="K12" s="101"/>
      <c r="L12" s="102" t="s">
        <v>451</v>
      </c>
      <c r="M12" s="102"/>
      <c r="N12" s="102"/>
      <c r="O12" s="103">
        <v>400</v>
      </c>
      <c r="P12" s="103"/>
      <c r="Q12" s="103"/>
      <c r="R12" s="103"/>
      <c r="S12" s="103"/>
      <c r="T12" s="104">
        <v>0</v>
      </c>
      <c r="U12" s="104"/>
      <c r="V12" s="104"/>
      <c r="W12" s="105">
        <v>0</v>
      </c>
      <c r="X12" s="105"/>
      <c r="Y12" s="105"/>
      <c r="Z12" s="105"/>
      <c r="AA12" s="64"/>
    </row>
    <row r="13" spans="1:27" ht="15" customHeight="1">
      <c r="A13" s="64"/>
      <c r="B13" s="100"/>
      <c r="C13" s="100"/>
      <c r="D13" s="101"/>
      <c r="E13" s="101"/>
      <c r="F13" s="101"/>
      <c r="G13" s="101"/>
      <c r="H13" s="101"/>
      <c r="I13" s="101"/>
      <c r="J13" s="101"/>
      <c r="K13" s="101"/>
      <c r="L13" s="102"/>
      <c r="M13" s="102"/>
      <c r="N13" s="102"/>
      <c r="O13" s="106" t="s">
        <v>422</v>
      </c>
      <c r="P13" s="106"/>
      <c r="Q13" s="106"/>
      <c r="R13" s="106"/>
      <c r="S13" s="106"/>
      <c r="T13" s="106">
        <v>0</v>
      </c>
      <c r="U13" s="106"/>
      <c r="V13" s="106"/>
      <c r="W13" s="107">
        <v>0</v>
      </c>
      <c r="X13" s="107"/>
      <c r="Y13" s="107"/>
      <c r="Z13" s="107"/>
      <c r="AA13" s="64"/>
    </row>
    <row r="14" spans="1:27" ht="15" customHeight="1">
      <c r="A14" s="64"/>
      <c r="B14" s="10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2"/>
      <c r="N14" s="102"/>
      <c r="O14" s="106" t="s">
        <v>423</v>
      </c>
      <c r="P14" s="106"/>
      <c r="Q14" s="106"/>
      <c r="R14" s="106"/>
      <c r="S14" s="106"/>
      <c r="T14" s="106">
        <v>0</v>
      </c>
      <c r="U14" s="106"/>
      <c r="V14" s="106"/>
      <c r="W14" s="107">
        <v>0</v>
      </c>
      <c r="X14" s="107"/>
      <c r="Y14" s="107"/>
      <c r="Z14" s="107"/>
      <c r="AA14" s="64"/>
    </row>
    <row r="15" spans="1:27" ht="15" customHeight="1">
      <c r="A15" s="64"/>
      <c r="B15" s="100"/>
      <c r="C15" s="100"/>
      <c r="D15" s="101"/>
      <c r="E15" s="101"/>
      <c r="F15" s="101"/>
      <c r="G15" s="101"/>
      <c r="H15" s="101"/>
      <c r="I15" s="101"/>
      <c r="J15" s="101"/>
      <c r="K15" s="101"/>
      <c r="L15" s="102"/>
      <c r="M15" s="102"/>
      <c r="N15" s="102"/>
      <c r="O15" s="106" t="s">
        <v>424</v>
      </c>
      <c r="P15" s="106"/>
      <c r="Q15" s="106"/>
      <c r="R15" s="106"/>
      <c r="S15" s="106"/>
      <c r="T15" s="106">
        <v>0</v>
      </c>
      <c r="U15" s="106"/>
      <c r="V15" s="106"/>
      <c r="W15" s="107">
        <v>0</v>
      </c>
      <c r="X15" s="107"/>
      <c r="Y15" s="107"/>
      <c r="Z15" s="107"/>
      <c r="AA15" s="64"/>
    </row>
    <row r="16" spans="1:27" ht="15" customHeight="1">
      <c r="A16" s="64"/>
      <c r="B16" s="100"/>
      <c r="C16" s="100"/>
      <c r="D16" s="101"/>
      <c r="E16" s="101"/>
      <c r="F16" s="101"/>
      <c r="G16" s="101"/>
      <c r="H16" s="101"/>
      <c r="I16" s="101"/>
      <c r="J16" s="101"/>
      <c r="K16" s="101"/>
      <c r="L16" s="102"/>
      <c r="M16" s="102"/>
      <c r="N16" s="102"/>
      <c r="O16" s="106" t="s">
        <v>425</v>
      </c>
      <c r="P16" s="106"/>
      <c r="Q16" s="106"/>
      <c r="R16" s="106"/>
      <c r="S16" s="106"/>
      <c r="T16" s="106">
        <v>0</v>
      </c>
      <c r="U16" s="106"/>
      <c r="V16" s="106"/>
      <c r="W16" s="107">
        <v>0</v>
      </c>
      <c r="X16" s="107"/>
      <c r="Y16" s="107"/>
      <c r="Z16" s="107"/>
      <c r="AA16" s="64"/>
    </row>
    <row r="17" spans="1:27" ht="35.15" customHeight="1">
      <c r="A17" s="64"/>
      <c r="B17" s="108" t="s">
        <v>426</v>
      </c>
      <c r="C17" s="108"/>
      <c r="D17" s="109" t="s">
        <v>452</v>
      </c>
      <c r="E17" s="109"/>
      <c r="F17" s="109"/>
      <c r="G17" s="109"/>
      <c r="H17" s="109"/>
      <c r="I17" s="109"/>
      <c r="J17" s="109"/>
      <c r="K17" s="109"/>
      <c r="L17" s="110" t="s">
        <v>451</v>
      </c>
      <c r="M17" s="110"/>
      <c r="N17" s="110"/>
      <c r="O17" s="111">
        <v>408</v>
      </c>
      <c r="P17" s="111"/>
      <c r="Q17" s="111"/>
      <c r="R17" s="111"/>
      <c r="S17" s="111"/>
      <c r="T17" s="111" t="s">
        <v>398</v>
      </c>
      <c r="U17" s="111"/>
      <c r="V17" s="111"/>
      <c r="W17" s="112" t="s">
        <v>398</v>
      </c>
      <c r="X17" s="112"/>
      <c r="Y17" s="112"/>
      <c r="Z17" s="112"/>
      <c r="AA17" s="64"/>
    </row>
    <row r="18" spans="1:27" ht="15" customHeight="1">
      <c r="A18" s="64"/>
      <c r="B18" s="100" t="s">
        <v>231</v>
      </c>
      <c r="C18" s="100"/>
      <c r="D18" s="101" t="s">
        <v>450</v>
      </c>
      <c r="E18" s="101"/>
      <c r="F18" s="101"/>
      <c r="G18" s="101"/>
      <c r="H18" s="101"/>
      <c r="I18" s="101"/>
      <c r="J18" s="101"/>
      <c r="K18" s="101"/>
      <c r="L18" s="102" t="s">
        <v>451</v>
      </c>
      <c r="M18" s="102"/>
      <c r="N18" s="102"/>
      <c r="O18" s="103">
        <v>250</v>
      </c>
      <c r="P18" s="103"/>
      <c r="Q18" s="103"/>
      <c r="R18" s="103"/>
      <c r="S18" s="103"/>
      <c r="T18" s="104">
        <v>0</v>
      </c>
      <c r="U18" s="104"/>
      <c r="V18" s="104"/>
      <c r="W18" s="105">
        <v>0</v>
      </c>
      <c r="X18" s="105"/>
      <c r="Y18" s="105"/>
      <c r="Z18" s="105"/>
      <c r="AA18" s="64"/>
    </row>
    <row r="19" spans="1:27" ht="15" customHeight="1">
      <c r="A19" s="64"/>
      <c r="B19" s="100"/>
      <c r="C19" s="100"/>
      <c r="D19" s="101"/>
      <c r="E19" s="101"/>
      <c r="F19" s="101"/>
      <c r="G19" s="101"/>
      <c r="H19" s="101"/>
      <c r="I19" s="101"/>
      <c r="J19" s="101"/>
      <c r="K19" s="101"/>
      <c r="L19" s="102"/>
      <c r="M19" s="102"/>
      <c r="N19" s="102"/>
      <c r="O19" s="106" t="s">
        <v>422</v>
      </c>
      <c r="P19" s="106"/>
      <c r="Q19" s="106"/>
      <c r="R19" s="106"/>
      <c r="S19" s="106"/>
      <c r="T19" s="106">
        <v>0</v>
      </c>
      <c r="U19" s="106"/>
      <c r="V19" s="106"/>
      <c r="W19" s="107">
        <v>0</v>
      </c>
      <c r="X19" s="107"/>
      <c r="Y19" s="107"/>
      <c r="Z19" s="107"/>
      <c r="AA19" s="64"/>
    </row>
    <row r="20" spans="1:27" ht="15" customHeight="1">
      <c r="A20" s="64"/>
      <c r="B20" s="100"/>
      <c r="C20" s="100"/>
      <c r="D20" s="101"/>
      <c r="E20" s="101"/>
      <c r="F20" s="101"/>
      <c r="G20" s="101"/>
      <c r="H20" s="101"/>
      <c r="I20" s="101"/>
      <c r="J20" s="101"/>
      <c r="K20" s="101"/>
      <c r="L20" s="102"/>
      <c r="M20" s="102"/>
      <c r="N20" s="102"/>
      <c r="O20" s="106" t="s">
        <v>423</v>
      </c>
      <c r="P20" s="106"/>
      <c r="Q20" s="106"/>
      <c r="R20" s="106"/>
      <c r="S20" s="106"/>
      <c r="T20" s="106">
        <v>0</v>
      </c>
      <c r="U20" s="106"/>
      <c r="V20" s="106"/>
      <c r="W20" s="107">
        <v>0</v>
      </c>
      <c r="X20" s="107"/>
      <c r="Y20" s="107"/>
      <c r="Z20" s="107"/>
      <c r="AA20" s="64"/>
    </row>
    <row r="21" spans="1:27" ht="15" customHeight="1">
      <c r="A21" s="64"/>
      <c r="B21" s="100"/>
      <c r="C21" s="100"/>
      <c r="D21" s="101"/>
      <c r="E21" s="101"/>
      <c r="F21" s="101"/>
      <c r="G21" s="101"/>
      <c r="H21" s="101"/>
      <c r="I21" s="101"/>
      <c r="J21" s="101"/>
      <c r="K21" s="101"/>
      <c r="L21" s="102"/>
      <c r="M21" s="102"/>
      <c r="N21" s="102"/>
      <c r="O21" s="106" t="s">
        <v>424</v>
      </c>
      <c r="P21" s="106"/>
      <c r="Q21" s="106"/>
      <c r="R21" s="106"/>
      <c r="S21" s="106"/>
      <c r="T21" s="106">
        <v>0</v>
      </c>
      <c r="U21" s="106"/>
      <c r="V21" s="106"/>
      <c r="W21" s="107">
        <v>0</v>
      </c>
      <c r="X21" s="107"/>
      <c r="Y21" s="107"/>
      <c r="Z21" s="107"/>
      <c r="AA21" s="64"/>
    </row>
    <row r="22" spans="1:27" ht="15" customHeight="1">
      <c r="A22" s="64"/>
      <c r="B22" s="100"/>
      <c r="C22" s="100"/>
      <c r="D22" s="101"/>
      <c r="E22" s="101"/>
      <c r="F22" s="101"/>
      <c r="G22" s="101"/>
      <c r="H22" s="101"/>
      <c r="I22" s="101"/>
      <c r="J22" s="101"/>
      <c r="K22" s="101"/>
      <c r="L22" s="102"/>
      <c r="M22" s="102"/>
      <c r="N22" s="102"/>
      <c r="O22" s="106" t="s">
        <v>425</v>
      </c>
      <c r="P22" s="106"/>
      <c r="Q22" s="106"/>
      <c r="R22" s="106"/>
      <c r="S22" s="106"/>
      <c r="T22" s="106">
        <v>0</v>
      </c>
      <c r="U22" s="106"/>
      <c r="V22" s="106"/>
      <c r="W22" s="107">
        <v>0</v>
      </c>
      <c r="X22" s="107"/>
      <c r="Y22" s="107"/>
      <c r="Z22" s="107"/>
      <c r="AA22" s="64"/>
    </row>
    <row r="23" spans="1:27" ht="35.15" customHeight="1">
      <c r="A23" s="64"/>
      <c r="B23" s="108" t="s">
        <v>427</v>
      </c>
      <c r="C23" s="108"/>
      <c r="D23" s="109" t="s">
        <v>453</v>
      </c>
      <c r="E23" s="109"/>
      <c r="F23" s="109"/>
      <c r="G23" s="109"/>
      <c r="H23" s="109"/>
      <c r="I23" s="109"/>
      <c r="J23" s="109"/>
      <c r="K23" s="109"/>
      <c r="L23" s="110" t="s">
        <v>451</v>
      </c>
      <c r="M23" s="110"/>
      <c r="N23" s="110"/>
      <c r="O23" s="111">
        <v>255</v>
      </c>
      <c r="P23" s="111"/>
      <c r="Q23" s="111"/>
      <c r="R23" s="111"/>
      <c r="S23" s="111"/>
      <c r="T23" s="111" t="s">
        <v>398</v>
      </c>
      <c r="U23" s="111"/>
      <c r="V23" s="111"/>
      <c r="W23" s="112" t="s">
        <v>398</v>
      </c>
      <c r="X23" s="112"/>
      <c r="Y23" s="112"/>
      <c r="Z23" s="112"/>
      <c r="AA23" s="64"/>
    </row>
    <row r="24" spans="1:27" ht="15" customHeight="1">
      <c r="A24" s="64"/>
      <c r="B24" s="100" t="s">
        <v>232</v>
      </c>
      <c r="C24" s="100"/>
      <c r="D24" s="101" t="s">
        <v>450</v>
      </c>
      <c r="E24" s="101"/>
      <c r="F24" s="101"/>
      <c r="G24" s="101"/>
      <c r="H24" s="101"/>
      <c r="I24" s="101"/>
      <c r="J24" s="101"/>
      <c r="K24" s="101"/>
      <c r="L24" s="102" t="s">
        <v>451</v>
      </c>
      <c r="M24" s="102"/>
      <c r="N24" s="102"/>
      <c r="O24" s="103">
        <v>80</v>
      </c>
      <c r="P24" s="103"/>
      <c r="Q24" s="103"/>
      <c r="R24" s="103"/>
      <c r="S24" s="103"/>
      <c r="T24" s="104">
        <v>0</v>
      </c>
      <c r="U24" s="104"/>
      <c r="V24" s="104"/>
      <c r="W24" s="105">
        <v>0</v>
      </c>
      <c r="X24" s="105"/>
      <c r="Y24" s="105"/>
      <c r="Z24" s="105"/>
      <c r="AA24" s="64"/>
    </row>
    <row r="25" spans="1:27" ht="15" customHeight="1">
      <c r="A25" s="64"/>
      <c r="B25" s="100"/>
      <c r="C25" s="100"/>
      <c r="D25" s="101"/>
      <c r="E25" s="101"/>
      <c r="F25" s="101"/>
      <c r="G25" s="101"/>
      <c r="H25" s="101"/>
      <c r="I25" s="101"/>
      <c r="J25" s="101"/>
      <c r="K25" s="101"/>
      <c r="L25" s="102"/>
      <c r="M25" s="102"/>
      <c r="N25" s="102"/>
      <c r="O25" s="106" t="s">
        <v>422</v>
      </c>
      <c r="P25" s="106"/>
      <c r="Q25" s="106"/>
      <c r="R25" s="106"/>
      <c r="S25" s="106"/>
      <c r="T25" s="106">
        <v>0</v>
      </c>
      <c r="U25" s="106"/>
      <c r="V25" s="106"/>
      <c r="W25" s="107">
        <v>0</v>
      </c>
      <c r="X25" s="107"/>
      <c r="Y25" s="107"/>
      <c r="Z25" s="107"/>
      <c r="AA25" s="64"/>
    </row>
    <row r="26" spans="1:27" ht="15" customHeight="1">
      <c r="A26" s="64"/>
      <c r="B26" s="100"/>
      <c r="C26" s="100"/>
      <c r="D26" s="101"/>
      <c r="E26" s="101"/>
      <c r="F26" s="101"/>
      <c r="G26" s="101"/>
      <c r="H26" s="101"/>
      <c r="I26" s="101"/>
      <c r="J26" s="101"/>
      <c r="K26" s="101"/>
      <c r="L26" s="102"/>
      <c r="M26" s="102"/>
      <c r="N26" s="102"/>
      <c r="O26" s="106" t="s">
        <v>423</v>
      </c>
      <c r="P26" s="106"/>
      <c r="Q26" s="106"/>
      <c r="R26" s="106"/>
      <c r="S26" s="106"/>
      <c r="T26" s="106">
        <v>0</v>
      </c>
      <c r="U26" s="106"/>
      <c r="V26" s="106"/>
      <c r="W26" s="107">
        <v>0</v>
      </c>
      <c r="X26" s="107"/>
      <c r="Y26" s="107"/>
      <c r="Z26" s="107"/>
      <c r="AA26" s="64"/>
    </row>
    <row r="27" spans="1:27" ht="15" customHeight="1">
      <c r="A27" s="64"/>
      <c r="B27" s="100"/>
      <c r="C27" s="100"/>
      <c r="D27" s="101"/>
      <c r="E27" s="101"/>
      <c r="F27" s="101"/>
      <c r="G27" s="101"/>
      <c r="H27" s="101"/>
      <c r="I27" s="101"/>
      <c r="J27" s="101"/>
      <c r="K27" s="101"/>
      <c r="L27" s="102"/>
      <c r="M27" s="102"/>
      <c r="N27" s="102"/>
      <c r="O27" s="106" t="s">
        <v>424</v>
      </c>
      <c r="P27" s="106"/>
      <c r="Q27" s="106"/>
      <c r="R27" s="106"/>
      <c r="S27" s="106"/>
      <c r="T27" s="106">
        <v>0</v>
      </c>
      <c r="U27" s="106"/>
      <c r="V27" s="106"/>
      <c r="W27" s="107">
        <v>0</v>
      </c>
      <c r="X27" s="107"/>
      <c r="Y27" s="107"/>
      <c r="Z27" s="107"/>
      <c r="AA27" s="64"/>
    </row>
    <row r="28" spans="1:27" ht="15" customHeight="1">
      <c r="A28" s="64"/>
      <c r="B28" s="100"/>
      <c r="C28" s="100"/>
      <c r="D28" s="101"/>
      <c r="E28" s="101"/>
      <c r="F28" s="101"/>
      <c r="G28" s="101"/>
      <c r="H28" s="101"/>
      <c r="I28" s="101"/>
      <c r="J28" s="101"/>
      <c r="K28" s="101"/>
      <c r="L28" s="102"/>
      <c r="M28" s="102"/>
      <c r="N28" s="102"/>
      <c r="O28" s="106" t="s">
        <v>425</v>
      </c>
      <c r="P28" s="106"/>
      <c r="Q28" s="106"/>
      <c r="R28" s="106"/>
      <c r="S28" s="106"/>
      <c r="T28" s="106">
        <v>0</v>
      </c>
      <c r="U28" s="106"/>
      <c r="V28" s="106"/>
      <c r="W28" s="107">
        <v>0</v>
      </c>
      <c r="X28" s="107"/>
      <c r="Y28" s="107"/>
      <c r="Z28" s="107"/>
      <c r="AA28" s="64"/>
    </row>
    <row r="29" spans="1:27" ht="35.15" customHeight="1">
      <c r="A29" s="64"/>
      <c r="B29" s="108" t="s">
        <v>428</v>
      </c>
      <c r="C29" s="108"/>
      <c r="D29" s="109" t="s">
        <v>454</v>
      </c>
      <c r="E29" s="109"/>
      <c r="F29" s="109"/>
      <c r="G29" s="109"/>
      <c r="H29" s="109"/>
      <c r="I29" s="109"/>
      <c r="J29" s="109"/>
      <c r="K29" s="109"/>
      <c r="L29" s="110" t="s">
        <v>451</v>
      </c>
      <c r="M29" s="110"/>
      <c r="N29" s="110"/>
      <c r="O29" s="111">
        <v>81.599999999999994</v>
      </c>
      <c r="P29" s="111"/>
      <c r="Q29" s="111"/>
      <c r="R29" s="111"/>
      <c r="S29" s="111"/>
      <c r="T29" s="111" t="s">
        <v>398</v>
      </c>
      <c r="U29" s="111"/>
      <c r="V29" s="111"/>
      <c r="W29" s="112" t="s">
        <v>398</v>
      </c>
      <c r="X29" s="112"/>
      <c r="Y29" s="112"/>
      <c r="Z29" s="112"/>
      <c r="AA29" s="64"/>
    </row>
    <row r="30" spans="1:27" ht="15" customHeight="1">
      <c r="A30" s="64"/>
      <c r="B30" s="100" t="s">
        <v>235</v>
      </c>
      <c r="C30" s="100"/>
      <c r="D30" s="101" t="s">
        <v>450</v>
      </c>
      <c r="E30" s="101"/>
      <c r="F30" s="101"/>
      <c r="G30" s="101"/>
      <c r="H30" s="101"/>
      <c r="I30" s="101"/>
      <c r="J30" s="101"/>
      <c r="K30" s="101"/>
      <c r="L30" s="102" t="s">
        <v>451</v>
      </c>
      <c r="M30" s="102"/>
      <c r="N30" s="102"/>
      <c r="O30" s="103">
        <v>320</v>
      </c>
      <c r="P30" s="103"/>
      <c r="Q30" s="103"/>
      <c r="R30" s="103"/>
      <c r="S30" s="103"/>
      <c r="T30" s="104">
        <v>0</v>
      </c>
      <c r="U30" s="104"/>
      <c r="V30" s="104"/>
      <c r="W30" s="105">
        <v>0</v>
      </c>
      <c r="X30" s="105"/>
      <c r="Y30" s="105"/>
      <c r="Z30" s="105"/>
      <c r="AA30" s="64"/>
    </row>
    <row r="31" spans="1:27" ht="15" customHeight="1">
      <c r="A31" s="64"/>
      <c r="B31" s="100"/>
      <c r="C31" s="100"/>
      <c r="D31" s="101"/>
      <c r="E31" s="101"/>
      <c r="F31" s="101"/>
      <c r="G31" s="101"/>
      <c r="H31" s="101"/>
      <c r="I31" s="101"/>
      <c r="J31" s="101"/>
      <c r="K31" s="101"/>
      <c r="L31" s="102"/>
      <c r="M31" s="102"/>
      <c r="N31" s="102"/>
      <c r="O31" s="106" t="s">
        <v>422</v>
      </c>
      <c r="P31" s="106"/>
      <c r="Q31" s="106"/>
      <c r="R31" s="106"/>
      <c r="S31" s="106"/>
      <c r="T31" s="106">
        <v>0</v>
      </c>
      <c r="U31" s="106"/>
      <c r="V31" s="106"/>
      <c r="W31" s="107">
        <v>0</v>
      </c>
      <c r="X31" s="107"/>
      <c r="Y31" s="107"/>
      <c r="Z31" s="107"/>
      <c r="AA31" s="64"/>
    </row>
    <row r="32" spans="1:27" ht="15" customHeight="1">
      <c r="A32" s="64"/>
      <c r="B32" s="100"/>
      <c r="C32" s="100"/>
      <c r="D32" s="101"/>
      <c r="E32" s="101"/>
      <c r="F32" s="101"/>
      <c r="G32" s="101"/>
      <c r="H32" s="101"/>
      <c r="I32" s="101"/>
      <c r="J32" s="101"/>
      <c r="K32" s="101"/>
      <c r="L32" s="102"/>
      <c r="M32" s="102"/>
      <c r="N32" s="102"/>
      <c r="O32" s="106" t="s">
        <v>423</v>
      </c>
      <c r="P32" s="106"/>
      <c r="Q32" s="106"/>
      <c r="R32" s="106"/>
      <c r="S32" s="106"/>
      <c r="T32" s="106">
        <v>0</v>
      </c>
      <c r="U32" s="106"/>
      <c r="V32" s="106"/>
      <c r="W32" s="107">
        <v>0</v>
      </c>
      <c r="X32" s="107"/>
      <c r="Y32" s="107"/>
      <c r="Z32" s="107"/>
      <c r="AA32" s="64"/>
    </row>
    <row r="33" spans="1:27" ht="15" customHeight="1">
      <c r="A33" s="64"/>
      <c r="B33" s="100"/>
      <c r="C33" s="100"/>
      <c r="D33" s="101"/>
      <c r="E33" s="101"/>
      <c r="F33" s="101"/>
      <c r="G33" s="101"/>
      <c r="H33" s="101"/>
      <c r="I33" s="101"/>
      <c r="J33" s="101"/>
      <c r="K33" s="101"/>
      <c r="L33" s="102"/>
      <c r="M33" s="102"/>
      <c r="N33" s="102"/>
      <c r="O33" s="106" t="s">
        <v>424</v>
      </c>
      <c r="P33" s="106"/>
      <c r="Q33" s="106"/>
      <c r="R33" s="106"/>
      <c r="S33" s="106"/>
      <c r="T33" s="106">
        <v>0</v>
      </c>
      <c r="U33" s="106"/>
      <c r="V33" s="106"/>
      <c r="W33" s="107">
        <v>0</v>
      </c>
      <c r="X33" s="107"/>
      <c r="Y33" s="107"/>
      <c r="Z33" s="107"/>
      <c r="AA33" s="64"/>
    </row>
    <row r="34" spans="1:27" ht="15" customHeight="1">
      <c r="A34" s="64"/>
      <c r="B34" s="100"/>
      <c r="C34" s="100"/>
      <c r="D34" s="101"/>
      <c r="E34" s="101"/>
      <c r="F34" s="101"/>
      <c r="G34" s="101"/>
      <c r="H34" s="101"/>
      <c r="I34" s="101"/>
      <c r="J34" s="101"/>
      <c r="K34" s="101"/>
      <c r="L34" s="102"/>
      <c r="M34" s="102"/>
      <c r="N34" s="102"/>
      <c r="O34" s="106" t="s">
        <v>425</v>
      </c>
      <c r="P34" s="106"/>
      <c r="Q34" s="106"/>
      <c r="R34" s="106"/>
      <c r="S34" s="106"/>
      <c r="T34" s="106">
        <v>0</v>
      </c>
      <c r="U34" s="106"/>
      <c r="V34" s="106"/>
      <c r="W34" s="107">
        <v>0</v>
      </c>
      <c r="X34" s="107"/>
      <c r="Y34" s="107"/>
      <c r="Z34" s="107"/>
      <c r="AA34" s="64"/>
    </row>
    <row r="35" spans="1:27" ht="35.15" customHeight="1">
      <c r="A35" s="64"/>
      <c r="B35" s="108" t="s">
        <v>429</v>
      </c>
      <c r="C35" s="108"/>
      <c r="D35" s="109" t="s">
        <v>455</v>
      </c>
      <c r="E35" s="109"/>
      <c r="F35" s="109"/>
      <c r="G35" s="109"/>
      <c r="H35" s="109"/>
      <c r="I35" s="109"/>
      <c r="J35" s="109"/>
      <c r="K35" s="109"/>
      <c r="L35" s="110" t="s">
        <v>451</v>
      </c>
      <c r="M35" s="110"/>
      <c r="N35" s="110"/>
      <c r="O35" s="111">
        <v>326.39999999999998</v>
      </c>
      <c r="P35" s="111"/>
      <c r="Q35" s="111"/>
      <c r="R35" s="111"/>
      <c r="S35" s="111"/>
      <c r="T35" s="111" t="s">
        <v>398</v>
      </c>
      <c r="U35" s="111"/>
      <c r="V35" s="111"/>
      <c r="W35" s="112" t="s">
        <v>398</v>
      </c>
      <c r="X35" s="112"/>
      <c r="Y35" s="112"/>
      <c r="Z35" s="112"/>
      <c r="AA35" s="64"/>
    </row>
    <row r="36" spans="1:27" ht="15" customHeight="1">
      <c r="A36" s="64"/>
      <c r="B36" s="100" t="s">
        <v>236</v>
      </c>
      <c r="C36" s="100"/>
      <c r="D36" s="101" t="s">
        <v>450</v>
      </c>
      <c r="E36" s="101"/>
      <c r="F36" s="101"/>
      <c r="G36" s="101"/>
      <c r="H36" s="101"/>
      <c r="I36" s="101"/>
      <c r="J36" s="101"/>
      <c r="K36" s="101"/>
      <c r="L36" s="102" t="s">
        <v>451</v>
      </c>
      <c r="M36" s="102"/>
      <c r="N36" s="102"/>
      <c r="O36" s="103">
        <v>250</v>
      </c>
      <c r="P36" s="103"/>
      <c r="Q36" s="103"/>
      <c r="R36" s="103"/>
      <c r="S36" s="103"/>
      <c r="T36" s="104">
        <v>0</v>
      </c>
      <c r="U36" s="104"/>
      <c r="V36" s="104"/>
      <c r="W36" s="105">
        <v>0</v>
      </c>
      <c r="X36" s="105"/>
      <c r="Y36" s="105"/>
      <c r="Z36" s="105"/>
      <c r="AA36" s="64"/>
    </row>
    <row r="37" spans="1:27" ht="15" customHeight="1">
      <c r="A37" s="64"/>
      <c r="B37" s="100"/>
      <c r="C37" s="100"/>
      <c r="D37" s="101"/>
      <c r="E37" s="101"/>
      <c r="F37" s="101"/>
      <c r="G37" s="101"/>
      <c r="H37" s="101"/>
      <c r="I37" s="101"/>
      <c r="J37" s="101"/>
      <c r="K37" s="101"/>
      <c r="L37" s="102"/>
      <c r="M37" s="102"/>
      <c r="N37" s="102"/>
      <c r="O37" s="106" t="s">
        <v>422</v>
      </c>
      <c r="P37" s="106"/>
      <c r="Q37" s="106"/>
      <c r="R37" s="106"/>
      <c r="S37" s="106"/>
      <c r="T37" s="106">
        <v>0</v>
      </c>
      <c r="U37" s="106"/>
      <c r="V37" s="106"/>
      <c r="W37" s="107">
        <v>0</v>
      </c>
      <c r="X37" s="107"/>
      <c r="Y37" s="107"/>
      <c r="Z37" s="107"/>
      <c r="AA37" s="64"/>
    </row>
    <row r="38" spans="1:27" ht="15" customHeight="1">
      <c r="A38" s="64"/>
      <c r="B38" s="100"/>
      <c r="C38" s="100"/>
      <c r="D38" s="101"/>
      <c r="E38" s="101"/>
      <c r="F38" s="101"/>
      <c r="G38" s="101"/>
      <c r="H38" s="101"/>
      <c r="I38" s="101"/>
      <c r="J38" s="101"/>
      <c r="K38" s="101"/>
      <c r="L38" s="102"/>
      <c r="M38" s="102"/>
      <c r="N38" s="102"/>
      <c r="O38" s="106" t="s">
        <v>423</v>
      </c>
      <c r="P38" s="106"/>
      <c r="Q38" s="106"/>
      <c r="R38" s="106"/>
      <c r="S38" s="106"/>
      <c r="T38" s="106">
        <v>0</v>
      </c>
      <c r="U38" s="106"/>
      <c r="V38" s="106"/>
      <c r="W38" s="107">
        <v>0</v>
      </c>
      <c r="X38" s="107"/>
      <c r="Y38" s="107"/>
      <c r="Z38" s="107"/>
      <c r="AA38" s="64"/>
    </row>
    <row r="39" spans="1:27" ht="15" customHeight="1">
      <c r="A39" s="64"/>
      <c r="B39" s="100"/>
      <c r="C39" s="100"/>
      <c r="D39" s="101"/>
      <c r="E39" s="101"/>
      <c r="F39" s="101"/>
      <c r="G39" s="101"/>
      <c r="H39" s="101"/>
      <c r="I39" s="101"/>
      <c r="J39" s="101"/>
      <c r="K39" s="101"/>
      <c r="L39" s="102"/>
      <c r="M39" s="102"/>
      <c r="N39" s="102"/>
      <c r="O39" s="106" t="s">
        <v>424</v>
      </c>
      <c r="P39" s="106"/>
      <c r="Q39" s="106"/>
      <c r="R39" s="106"/>
      <c r="S39" s="106"/>
      <c r="T39" s="106">
        <v>0</v>
      </c>
      <c r="U39" s="106"/>
      <c r="V39" s="106"/>
      <c r="W39" s="107">
        <v>0</v>
      </c>
      <c r="X39" s="107"/>
      <c r="Y39" s="107"/>
      <c r="Z39" s="107"/>
      <c r="AA39" s="64"/>
    </row>
    <row r="40" spans="1:27" ht="15" customHeight="1">
      <c r="A40" s="64"/>
      <c r="B40" s="100"/>
      <c r="C40" s="100"/>
      <c r="D40" s="101"/>
      <c r="E40" s="101"/>
      <c r="F40" s="101"/>
      <c r="G40" s="101"/>
      <c r="H40" s="101"/>
      <c r="I40" s="101"/>
      <c r="J40" s="101"/>
      <c r="K40" s="101"/>
      <c r="L40" s="102"/>
      <c r="M40" s="102"/>
      <c r="N40" s="102"/>
      <c r="O40" s="106" t="s">
        <v>425</v>
      </c>
      <c r="P40" s="106"/>
      <c r="Q40" s="106"/>
      <c r="R40" s="106"/>
      <c r="S40" s="106"/>
      <c r="T40" s="106">
        <v>0</v>
      </c>
      <c r="U40" s="106"/>
      <c r="V40" s="106"/>
      <c r="W40" s="107">
        <v>0</v>
      </c>
      <c r="X40" s="107"/>
      <c r="Y40" s="107"/>
      <c r="Z40" s="107"/>
      <c r="AA40" s="64"/>
    </row>
    <row r="41" spans="1:27" ht="35.15" customHeight="1">
      <c r="A41" s="64"/>
      <c r="B41" s="108" t="s">
        <v>456</v>
      </c>
      <c r="C41" s="108"/>
      <c r="D41" s="109" t="s">
        <v>457</v>
      </c>
      <c r="E41" s="109"/>
      <c r="F41" s="109"/>
      <c r="G41" s="109"/>
      <c r="H41" s="109"/>
      <c r="I41" s="109"/>
      <c r="J41" s="109"/>
      <c r="K41" s="109"/>
      <c r="L41" s="110" t="s">
        <v>451</v>
      </c>
      <c r="M41" s="110"/>
      <c r="N41" s="110"/>
      <c r="O41" s="111">
        <v>255</v>
      </c>
      <c r="P41" s="111"/>
      <c r="Q41" s="111"/>
      <c r="R41" s="111"/>
      <c r="S41" s="111"/>
      <c r="T41" s="111" t="s">
        <v>398</v>
      </c>
      <c r="U41" s="111"/>
      <c r="V41" s="111"/>
      <c r="W41" s="112" t="s">
        <v>398</v>
      </c>
      <c r="X41" s="112"/>
      <c r="Y41" s="112"/>
      <c r="Z41" s="112"/>
      <c r="AA41" s="64"/>
    </row>
    <row r="42" spans="1:27" ht="15" customHeight="1">
      <c r="A42" s="64"/>
      <c r="B42" s="100" t="s">
        <v>237</v>
      </c>
      <c r="C42" s="100"/>
      <c r="D42" s="101" t="s">
        <v>450</v>
      </c>
      <c r="E42" s="101"/>
      <c r="F42" s="101"/>
      <c r="G42" s="101"/>
      <c r="H42" s="101"/>
      <c r="I42" s="101"/>
      <c r="J42" s="101"/>
      <c r="K42" s="101"/>
      <c r="L42" s="102" t="s">
        <v>451</v>
      </c>
      <c r="M42" s="102"/>
      <c r="N42" s="102"/>
      <c r="O42" s="103">
        <v>50</v>
      </c>
      <c r="P42" s="103"/>
      <c r="Q42" s="103"/>
      <c r="R42" s="103"/>
      <c r="S42" s="103"/>
      <c r="T42" s="104">
        <v>0</v>
      </c>
      <c r="U42" s="104"/>
      <c r="V42" s="104"/>
      <c r="W42" s="105">
        <v>0</v>
      </c>
      <c r="X42" s="105"/>
      <c r="Y42" s="105"/>
      <c r="Z42" s="105"/>
      <c r="AA42" s="64"/>
    </row>
    <row r="43" spans="1:27" ht="15" customHeight="1">
      <c r="A43" s="64"/>
      <c r="B43" s="100"/>
      <c r="C43" s="100"/>
      <c r="D43" s="101"/>
      <c r="E43" s="101"/>
      <c r="F43" s="101"/>
      <c r="G43" s="101"/>
      <c r="H43" s="101"/>
      <c r="I43" s="101"/>
      <c r="J43" s="101"/>
      <c r="K43" s="101"/>
      <c r="L43" s="102"/>
      <c r="M43" s="102"/>
      <c r="N43" s="102"/>
      <c r="O43" s="106" t="s">
        <v>422</v>
      </c>
      <c r="P43" s="106"/>
      <c r="Q43" s="106"/>
      <c r="R43" s="106"/>
      <c r="S43" s="106"/>
      <c r="T43" s="106">
        <v>0</v>
      </c>
      <c r="U43" s="106"/>
      <c r="V43" s="106"/>
      <c r="W43" s="107">
        <v>0</v>
      </c>
      <c r="X43" s="107"/>
      <c r="Y43" s="107"/>
      <c r="Z43" s="107"/>
      <c r="AA43" s="64"/>
    </row>
    <row r="44" spans="1:27" ht="15" customHeight="1">
      <c r="A44" s="64"/>
      <c r="B44" s="100"/>
      <c r="C44" s="100"/>
      <c r="D44" s="101"/>
      <c r="E44" s="101"/>
      <c r="F44" s="101"/>
      <c r="G44" s="101"/>
      <c r="H44" s="101"/>
      <c r="I44" s="101"/>
      <c r="J44" s="101"/>
      <c r="K44" s="101"/>
      <c r="L44" s="102"/>
      <c r="M44" s="102"/>
      <c r="N44" s="102"/>
      <c r="O44" s="106" t="s">
        <v>423</v>
      </c>
      <c r="P44" s="106"/>
      <c r="Q44" s="106"/>
      <c r="R44" s="106"/>
      <c r="S44" s="106"/>
      <c r="T44" s="106">
        <v>0</v>
      </c>
      <c r="U44" s="106"/>
      <c r="V44" s="106"/>
      <c r="W44" s="107">
        <v>0</v>
      </c>
      <c r="X44" s="107"/>
      <c r="Y44" s="107"/>
      <c r="Z44" s="107"/>
      <c r="AA44" s="64"/>
    </row>
    <row r="45" spans="1:27" ht="15" customHeight="1">
      <c r="A45" s="64"/>
      <c r="B45" s="100"/>
      <c r="C45" s="100"/>
      <c r="D45" s="101"/>
      <c r="E45" s="101"/>
      <c r="F45" s="101"/>
      <c r="G45" s="101"/>
      <c r="H45" s="101"/>
      <c r="I45" s="101"/>
      <c r="J45" s="101"/>
      <c r="K45" s="101"/>
      <c r="L45" s="102"/>
      <c r="M45" s="102"/>
      <c r="N45" s="102"/>
      <c r="O45" s="106" t="s">
        <v>424</v>
      </c>
      <c r="P45" s="106"/>
      <c r="Q45" s="106"/>
      <c r="R45" s="106"/>
      <c r="S45" s="106"/>
      <c r="T45" s="106">
        <v>0</v>
      </c>
      <c r="U45" s="106"/>
      <c r="V45" s="106"/>
      <c r="W45" s="107">
        <v>0</v>
      </c>
      <c r="X45" s="107"/>
      <c r="Y45" s="107"/>
      <c r="Z45" s="107"/>
      <c r="AA45" s="64"/>
    </row>
    <row r="46" spans="1:27" ht="15" customHeight="1">
      <c r="A46" s="64"/>
      <c r="B46" s="100"/>
      <c r="C46" s="100"/>
      <c r="D46" s="101"/>
      <c r="E46" s="101"/>
      <c r="F46" s="101"/>
      <c r="G46" s="101"/>
      <c r="H46" s="101"/>
      <c r="I46" s="101"/>
      <c r="J46" s="101"/>
      <c r="K46" s="101"/>
      <c r="L46" s="102"/>
      <c r="M46" s="102"/>
      <c r="N46" s="102"/>
      <c r="O46" s="106" t="s">
        <v>425</v>
      </c>
      <c r="P46" s="106"/>
      <c r="Q46" s="106"/>
      <c r="R46" s="106"/>
      <c r="S46" s="106"/>
      <c r="T46" s="106">
        <v>0</v>
      </c>
      <c r="U46" s="106"/>
      <c r="V46" s="106"/>
      <c r="W46" s="107">
        <v>0</v>
      </c>
      <c r="X46" s="107"/>
      <c r="Y46" s="107"/>
      <c r="Z46" s="107"/>
      <c r="AA46" s="64"/>
    </row>
    <row r="47" spans="1:27" ht="35.15" customHeight="1">
      <c r="A47" s="64"/>
      <c r="B47" s="108" t="s">
        <v>458</v>
      </c>
      <c r="C47" s="108"/>
      <c r="D47" s="109" t="s">
        <v>459</v>
      </c>
      <c r="E47" s="109"/>
      <c r="F47" s="109"/>
      <c r="G47" s="109"/>
      <c r="H47" s="109"/>
      <c r="I47" s="109"/>
      <c r="J47" s="109"/>
      <c r="K47" s="109"/>
      <c r="L47" s="110" t="s">
        <v>451</v>
      </c>
      <c r="M47" s="110"/>
      <c r="N47" s="110"/>
      <c r="O47" s="111">
        <v>51</v>
      </c>
      <c r="P47" s="111"/>
      <c r="Q47" s="111"/>
      <c r="R47" s="111"/>
      <c r="S47" s="111"/>
      <c r="T47" s="111" t="s">
        <v>398</v>
      </c>
      <c r="U47" s="111"/>
      <c r="V47" s="111"/>
      <c r="W47" s="112" t="s">
        <v>398</v>
      </c>
      <c r="X47" s="112"/>
      <c r="Y47" s="112"/>
      <c r="Z47" s="112"/>
      <c r="AA47" s="64"/>
    </row>
    <row r="48" spans="1:27" ht="15" customHeight="1">
      <c r="A48" s="64"/>
      <c r="B48" s="100" t="s">
        <v>238</v>
      </c>
      <c r="C48" s="100"/>
      <c r="D48" s="101" t="s">
        <v>450</v>
      </c>
      <c r="E48" s="101"/>
      <c r="F48" s="101"/>
      <c r="G48" s="101"/>
      <c r="H48" s="101"/>
      <c r="I48" s="101"/>
      <c r="J48" s="101"/>
      <c r="K48" s="101"/>
      <c r="L48" s="102" t="s">
        <v>451</v>
      </c>
      <c r="M48" s="102"/>
      <c r="N48" s="102"/>
      <c r="O48" s="103">
        <v>180</v>
      </c>
      <c r="P48" s="103"/>
      <c r="Q48" s="103"/>
      <c r="R48" s="103"/>
      <c r="S48" s="103"/>
      <c r="T48" s="104">
        <v>0</v>
      </c>
      <c r="U48" s="104"/>
      <c r="V48" s="104"/>
      <c r="W48" s="105">
        <v>0</v>
      </c>
      <c r="X48" s="105"/>
      <c r="Y48" s="105"/>
      <c r="Z48" s="105"/>
      <c r="AA48" s="64"/>
    </row>
    <row r="49" spans="1:27" ht="15" customHeight="1">
      <c r="A49" s="64"/>
      <c r="B49" s="100"/>
      <c r="C49" s="100"/>
      <c r="D49" s="101"/>
      <c r="E49" s="101"/>
      <c r="F49" s="101"/>
      <c r="G49" s="101"/>
      <c r="H49" s="101"/>
      <c r="I49" s="101"/>
      <c r="J49" s="101"/>
      <c r="K49" s="101"/>
      <c r="L49" s="102"/>
      <c r="M49" s="102"/>
      <c r="N49" s="102"/>
      <c r="O49" s="106" t="s">
        <v>422</v>
      </c>
      <c r="P49" s="106"/>
      <c r="Q49" s="106"/>
      <c r="R49" s="106"/>
      <c r="S49" s="106"/>
      <c r="T49" s="106">
        <v>0</v>
      </c>
      <c r="U49" s="106"/>
      <c r="V49" s="106"/>
      <c r="W49" s="107">
        <v>0</v>
      </c>
      <c r="X49" s="107"/>
      <c r="Y49" s="107"/>
      <c r="Z49" s="107"/>
      <c r="AA49" s="64"/>
    </row>
    <row r="50" spans="1:27" ht="15" customHeight="1">
      <c r="A50" s="64"/>
      <c r="B50" s="100"/>
      <c r="C50" s="100"/>
      <c r="D50" s="101"/>
      <c r="E50" s="101"/>
      <c r="F50" s="101"/>
      <c r="G50" s="101"/>
      <c r="H50" s="101"/>
      <c r="I50" s="101"/>
      <c r="J50" s="101"/>
      <c r="K50" s="101"/>
      <c r="L50" s="102"/>
      <c r="M50" s="102"/>
      <c r="N50" s="102"/>
      <c r="O50" s="106" t="s">
        <v>423</v>
      </c>
      <c r="P50" s="106"/>
      <c r="Q50" s="106"/>
      <c r="R50" s="106"/>
      <c r="S50" s="106"/>
      <c r="T50" s="106">
        <v>0</v>
      </c>
      <c r="U50" s="106"/>
      <c r="V50" s="106"/>
      <c r="W50" s="107">
        <v>0</v>
      </c>
      <c r="X50" s="107"/>
      <c r="Y50" s="107"/>
      <c r="Z50" s="107"/>
      <c r="AA50" s="64"/>
    </row>
    <row r="51" spans="1:27" ht="15" customHeight="1">
      <c r="A51" s="64"/>
      <c r="B51" s="100"/>
      <c r="C51" s="100"/>
      <c r="D51" s="101"/>
      <c r="E51" s="101"/>
      <c r="F51" s="101"/>
      <c r="G51" s="101"/>
      <c r="H51" s="101"/>
      <c r="I51" s="101"/>
      <c r="J51" s="101"/>
      <c r="K51" s="101"/>
      <c r="L51" s="102"/>
      <c r="M51" s="102"/>
      <c r="N51" s="102"/>
      <c r="O51" s="106" t="s">
        <v>424</v>
      </c>
      <c r="P51" s="106"/>
      <c r="Q51" s="106"/>
      <c r="R51" s="106"/>
      <c r="S51" s="106"/>
      <c r="T51" s="106">
        <v>0</v>
      </c>
      <c r="U51" s="106"/>
      <c r="V51" s="106"/>
      <c r="W51" s="107">
        <v>0</v>
      </c>
      <c r="X51" s="107"/>
      <c r="Y51" s="107"/>
      <c r="Z51" s="107"/>
      <c r="AA51" s="64"/>
    </row>
    <row r="52" spans="1:27" ht="15" customHeight="1">
      <c r="A52" s="64"/>
      <c r="B52" s="100"/>
      <c r="C52" s="100"/>
      <c r="D52" s="101"/>
      <c r="E52" s="101"/>
      <c r="F52" s="101"/>
      <c r="G52" s="101"/>
      <c r="H52" s="101"/>
      <c r="I52" s="101"/>
      <c r="J52" s="101"/>
      <c r="K52" s="101"/>
      <c r="L52" s="102"/>
      <c r="M52" s="102"/>
      <c r="N52" s="102"/>
      <c r="O52" s="106" t="s">
        <v>425</v>
      </c>
      <c r="P52" s="106"/>
      <c r="Q52" s="106"/>
      <c r="R52" s="106"/>
      <c r="S52" s="106"/>
      <c r="T52" s="106">
        <v>0</v>
      </c>
      <c r="U52" s="106"/>
      <c r="V52" s="106"/>
      <c r="W52" s="107">
        <v>0</v>
      </c>
      <c r="X52" s="107"/>
      <c r="Y52" s="107"/>
      <c r="Z52" s="107"/>
      <c r="AA52" s="64"/>
    </row>
    <row r="53" spans="1:27" ht="35.15" customHeight="1">
      <c r="A53" s="64"/>
      <c r="B53" s="108" t="s">
        <v>460</v>
      </c>
      <c r="C53" s="108"/>
      <c r="D53" s="109" t="s">
        <v>461</v>
      </c>
      <c r="E53" s="109"/>
      <c r="F53" s="109"/>
      <c r="G53" s="109"/>
      <c r="H53" s="109"/>
      <c r="I53" s="109"/>
      <c r="J53" s="109"/>
      <c r="K53" s="109"/>
      <c r="L53" s="110" t="s">
        <v>451</v>
      </c>
      <c r="M53" s="110"/>
      <c r="N53" s="110"/>
      <c r="O53" s="111">
        <v>183.6</v>
      </c>
      <c r="P53" s="111"/>
      <c r="Q53" s="111"/>
      <c r="R53" s="111"/>
      <c r="S53" s="111"/>
      <c r="T53" s="111" t="s">
        <v>398</v>
      </c>
      <c r="U53" s="111"/>
      <c r="V53" s="111"/>
      <c r="W53" s="112" t="s">
        <v>398</v>
      </c>
      <c r="X53" s="112"/>
      <c r="Y53" s="112"/>
      <c r="Z53" s="112"/>
      <c r="AA53" s="64"/>
    </row>
    <row r="54" spans="1:27" ht="15" customHeight="1">
      <c r="A54" s="64"/>
      <c r="B54" s="100" t="s">
        <v>239</v>
      </c>
      <c r="C54" s="100"/>
      <c r="D54" s="101" t="s">
        <v>450</v>
      </c>
      <c r="E54" s="101"/>
      <c r="F54" s="101"/>
      <c r="G54" s="101"/>
      <c r="H54" s="101"/>
      <c r="I54" s="101"/>
      <c r="J54" s="101"/>
      <c r="K54" s="101"/>
      <c r="L54" s="102" t="s">
        <v>451</v>
      </c>
      <c r="M54" s="102"/>
      <c r="N54" s="102"/>
      <c r="O54" s="103">
        <v>520</v>
      </c>
      <c r="P54" s="103"/>
      <c r="Q54" s="103"/>
      <c r="R54" s="103"/>
      <c r="S54" s="103"/>
      <c r="T54" s="104">
        <v>0</v>
      </c>
      <c r="U54" s="104"/>
      <c r="V54" s="104"/>
      <c r="W54" s="105">
        <v>0</v>
      </c>
      <c r="X54" s="105"/>
      <c r="Y54" s="105"/>
      <c r="Z54" s="105"/>
      <c r="AA54" s="64"/>
    </row>
    <row r="55" spans="1:27" ht="15" customHeight="1">
      <c r="A55" s="64"/>
      <c r="B55" s="100"/>
      <c r="C55" s="100"/>
      <c r="D55" s="101"/>
      <c r="E55" s="101"/>
      <c r="F55" s="101"/>
      <c r="G55" s="101"/>
      <c r="H55" s="101"/>
      <c r="I55" s="101"/>
      <c r="J55" s="101"/>
      <c r="K55" s="101"/>
      <c r="L55" s="102"/>
      <c r="M55" s="102"/>
      <c r="N55" s="102"/>
      <c r="O55" s="106" t="s">
        <v>422</v>
      </c>
      <c r="P55" s="106"/>
      <c r="Q55" s="106"/>
      <c r="R55" s="106"/>
      <c r="S55" s="106"/>
      <c r="T55" s="106">
        <v>0</v>
      </c>
      <c r="U55" s="106"/>
      <c r="V55" s="106"/>
      <c r="W55" s="107">
        <v>0</v>
      </c>
      <c r="X55" s="107"/>
      <c r="Y55" s="107"/>
      <c r="Z55" s="107"/>
      <c r="AA55" s="64"/>
    </row>
    <row r="56" spans="1:27" ht="15" customHeight="1">
      <c r="A56" s="64"/>
      <c r="B56" s="100"/>
      <c r="C56" s="100"/>
      <c r="D56" s="101"/>
      <c r="E56" s="101"/>
      <c r="F56" s="101"/>
      <c r="G56" s="101"/>
      <c r="H56" s="101"/>
      <c r="I56" s="101"/>
      <c r="J56" s="101"/>
      <c r="K56" s="101"/>
      <c r="L56" s="102"/>
      <c r="M56" s="102"/>
      <c r="N56" s="102"/>
      <c r="O56" s="106" t="s">
        <v>423</v>
      </c>
      <c r="P56" s="106"/>
      <c r="Q56" s="106"/>
      <c r="R56" s="106"/>
      <c r="S56" s="106"/>
      <c r="T56" s="106">
        <v>0</v>
      </c>
      <c r="U56" s="106"/>
      <c r="V56" s="106"/>
      <c r="W56" s="107">
        <v>0</v>
      </c>
      <c r="X56" s="107"/>
      <c r="Y56" s="107"/>
      <c r="Z56" s="107"/>
      <c r="AA56" s="64"/>
    </row>
    <row r="57" spans="1:27" ht="15" customHeight="1">
      <c r="A57" s="64"/>
      <c r="B57" s="100"/>
      <c r="C57" s="100"/>
      <c r="D57" s="101"/>
      <c r="E57" s="101"/>
      <c r="F57" s="101"/>
      <c r="G57" s="101"/>
      <c r="H57" s="101"/>
      <c r="I57" s="101"/>
      <c r="J57" s="101"/>
      <c r="K57" s="101"/>
      <c r="L57" s="102"/>
      <c r="M57" s="102"/>
      <c r="N57" s="102"/>
      <c r="O57" s="106" t="s">
        <v>424</v>
      </c>
      <c r="P57" s="106"/>
      <c r="Q57" s="106"/>
      <c r="R57" s="106"/>
      <c r="S57" s="106"/>
      <c r="T57" s="106">
        <v>0</v>
      </c>
      <c r="U57" s="106"/>
      <c r="V57" s="106"/>
      <c r="W57" s="107">
        <v>0</v>
      </c>
      <c r="X57" s="107"/>
      <c r="Y57" s="107"/>
      <c r="Z57" s="107"/>
      <c r="AA57" s="64"/>
    </row>
    <row r="58" spans="1:27" ht="15" customHeight="1">
      <c r="A58" s="64"/>
      <c r="B58" s="100"/>
      <c r="C58" s="100"/>
      <c r="D58" s="101"/>
      <c r="E58" s="101"/>
      <c r="F58" s="101"/>
      <c r="G58" s="101"/>
      <c r="H58" s="101"/>
      <c r="I58" s="101"/>
      <c r="J58" s="101"/>
      <c r="K58" s="101"/>
      <c r="L58" s="102"/>
      <c r="M58" s="102"/>
      <c r="N58" s="102"/>
      <c r="O58" s="106" t="s">
        <v>425</v>
      </c>
      <c r="P58" s="106"/>
      <c r="Q58" s="106"/>
      <c r="R58" s="106"/>
      <c r="S58" s="106"/>
      <c r="T58" s="106">
        <v>0</v>
      </c>
      <c r="U58" s="106"/>
      <c r="V58" s="106"/>
      <c r="W58" s="107">
        <v>0</v>
      </c>
      <c r="X58" s="107"/>
      <c r="Y58" s="107"/>
      <c r="Z58" s="107"/>
      <c r="AA58" s="64"/>
    </row>
    <row r="59" spans="1:27" ht="35.15" customHeight="1">
      <c r="A59" s="64"/>
      <c r="B59" s="108" t="s">
        <v>462</v>
      </c>
      <c r="C59" s="108"/>
      <c r="D59" s="109" t="s">
        <v>463</v>
      </c>
      <c r="E59" s="109"/>
      <c r="F59" s="109"/>
      <c r="G59" s="109"/>
      <c r="H59" s="109"/>
      <c r="I59" s="109"/>
      <c r="J59" s="109"/>
      <c r="K59" s="109"/>
      <c r="L59" s="110" t="s">
        <v>451</v>
      </c>
      <c r="M59" s="110"/>
      <c r="N59" s="110"/>
      <c r="O59" s="111">
        <v>530.4</v>
      </c>
      <c r="P59" s="111"/>
      <c r="Q59" s="111"/>
      <c r="R59" s="111"/>
      <c r="S59" s="111"/>
      <c r="T59" s="111" t="s">
        <v>398</v>
      </c>
      <c r="U59" s="111"/>
      <c r="V59" s="111"/>
      <c r="W59" s="112" t="s">
        <v>398</v>
      </c>
      <c r="X59" s="112"/>
      <c r="Y59" s="112"/>
      <c r="Z59" s="112"/>
      <c r="AA59" s="64"/>
    </row>
    <row r="60" spans="1:27" ht="15" customHeight="1">
      <c r="A60" s="64"/>
      <c r="B60" s="100" t="s">
        <v>240</v>
      </c>
      <c r="C60" s="100"/>
      <c r="D60" s="101" t="s">
        <v>450</v>
      </c>
      <c r="E60" s="101"/>
      <c r="F60" s="101"/>
      <c r="G60" s="101"/>
      <c r="H60" s="101"/>
      <c r="I60" s="101"/>
      <c r="J60" s="101"/>
      <c r="K60" s="101"/>
      <c r="L60" s="102" t="s">
        <v>451</v>
      </c>
      <c r="M60" s="102"/>
      <c r="N60" s="102"/>
      <c r="O60" s="103">
        <v>200</v>
      </c>
      <c r="P60" s="103"/>
      <c r="Q60" s="103"/>
      <c r="R60" s="103"/>
      <c r="S60" s="103"/>
      <c r="T60" s="104">
        <v>0</v>
      </c>
      <c r="U60" s="104"/>
      <c r="V60" s="104"/>
      <c r="W60" s="105">
        <v>0</v>
      </c>
      <c r="X60" s="105"/>
      <c r="Y60" s="105"/>
      <c r="Z60" s="105"/>
      <c r="AA60" s="64"/>
    </row>
    <row r="61" spans="1:27" ht="15" customHeight="1">
      <c r="A61" s="64"/>
      <c r="B61" s="100"/>
      <c r="C61" s="100"/>
      <c r="D61" s="101"/>
      <c r="E61" s="101"/>
      <c r="F61" s="101"/>
      <c r="G61" s="101"/>
      <c r="H61" s="101"/>
      <c r="I61" s="101"/>
      <c r="J61" s="101"/>
      <c r="K61" s="101"/>
      <c r="L61" s="102"/>
      <c r="M61" s="102"/>
      <c r="N61" s="102"/>
      <c r="O61" s="106" t="s">
        <v>422</v>
      </c>
      <c r="P61" s="106"/>
      <c r="Q61" s="106"/>
      <c r="R61" s="106"/>
      <c r="S61" s="106"/>
      <c r="T61" s="106">
        <v>0</v>
      </c>
      <c r="U61" s="106"/>
      <c r="V61" s="106"/>
      <c r="W61" s="107">
        <v>0</v>
      </c>
      <c r="X61" s="107"/>
      <c r="Y61" s="107"/>
      <c r="Z61" s="107"/>
      <c r="AA61" s="64"/>
    </row>
    <row r="62" spans="1:27" ht="15" customHeight="1">
      <c r="A62" s="64"/>
      <c r="B62" s="100"/>
      <c r="C62" s="100"/>
      <c r="D62" s="101"/>
      <c r="E62" s="101"/>
      <c r="F62" s="101"/>
      <c r="G62" s="101"/>
      <c r="H62" s="101"/>
      <c r="I62" s="101"/>
      <c r="J62" s="101"/>
      <c r="K62" s="101"/>
      <c r="L62" s="102"/>
      <c r="M62" s="102"/>
      <c r="N62" s="102"/>
      <c r="O62" s="106" t="s">
        <v>423</v>
      </c>
      <c r="P62" s="106"/>
      <c r="Q62" s="106"/>
      <c r="R62" s="106"/>
      <c r="S62" s="106"/>
      <c r="T62" s="106">
        <v>0</v>
      </c>
      <c r="U62" s="106"/>
      <c r="V62" s="106"/>
      <c r="W62" s="107">
        <v>0</v>
      </c>
      <c r="X62" s="107"/>
      <c r="Y62" s="107"/>
      <c r="Z62" s="107"/>
      <c r="AA62" s="64"/>
    </row>
    <row r="63" spans="1:27" ht="15" customHeight="1">
      <c r="A63" s="64"/>
      <c r="B63" s="100"/>
      <c r="C63" s="100"/>
      <c r="D63" s="101"/>
      <c r="E63" s="101"/>
      <c r="F63" s="101"/>
      <c r="G63" s="101"/>
      <c r="H63" s="101"/>
      <c r="I63" s="101"/>
      <c r="J63" s="101"/>
      <c r="K63" s="101"/>
      <c r="L63" s="102"/>
      <c r="M63" s="102"/>
      <c r="N63" s="102"/>
      <c r="O63" s="106" t="s">
        <v>424</v>
      </c>
      <c r="P63" s="106"/>
      <c r="Q63" s="106"/>
      <c r="R63" s="106"/>
      <c r="S63" s="106"/>
      <c r="T63" s="106">
        <v>0</v>
      </c>
      <c r="U63" s="106"/>
      <c r="V63" s="106"/>
      <c r="W63" s="107">
        <v>0</v>
      </c>
      <c r="X63" s="107"/>
      <c r="Y63" s="107"/>
      <c r="Z63" s="107"/>
      <c r="AA63" s="64"/>
    </row>
    <row r="64" spans="1:27" ht="15" customHeight="1">
      <c r="A64" s="64"/>
      <c r="B64" s="100"/>
      <c r="C64" s="100"/>
      <c r="D64" s="101"/>
      <c r="E64" s="101"/>
      <c r="F64" s="101"/>
      <c r="G64" s="101"/>
      <c r="H64" s="101"/>
      <c r="I64" s="101"/>
      <c r="J64" s="101"/>
      <c r="K64" s="101"/>
      <c r="L64" s="102"/>
      <c r="M64" s="102"/>
      <c r="N64" s="102"/>
      <c r="O64" s="106" t="s">
        <v>425</v>
      </c>
      <c r="P64" s="106"/>
      <c r="Q64" s="106"/>
      <c r="R64" s="106"/>
      <c r="S64" s="106"/>
      <c r="T64" s="106">
        <v>0</v>
      </c>
      <c r="U64" s="106"/>
      <c r="V64" s="106"/>
      <c r="W64" s="107">
        <v>0</v>
      </c>
      <c r="X64" s="107"/>
      <c r="Y64" s="107"/>
      <c r="Z64" s="107"/>
      <c r="AA64" s="64"/>
    </row>
    <row r="65" spans="1:27" ht="35.15" customHeight="1">
      <c r="A65" s="64"/>
      <c r="B65" s="108" t="s">
        <v>464</v>
      </c>
      <c r="C65" s="108"/>
      <c r="D65" s="109" t="s">
        <v>465</v>
      </c>
      <c r="E65" s="109"/>
      <c r="F65" s="109"/>
      <c r="G65" s="109"/>
      <c r="H65" s="109"/>
      <c r="I65" s="109"/>
      <c r="J65" s="109"/>
      <c r="K65" s="109"/>
      <c r="L65" s="110" t="s">
        <v>451</v>
      </c>
      <c r="M65" s="110"/>
      <c r="N65" s="110"/>
      <c r="O65" s="111">
        <v>204</v>
      </c>
      <c r="P65" s="111"/>
      <c r="Q65" s="111"/>
      <c r="R65" s="111"/>
      <c r="S65" s="111"/>
      <c r="T65" s="111" t="s">
        <v>398</v>
      </c>
      <c r="U65" s="111"/>
      <c r="V65" s="111"/>
      <c r="W65" s="112" t="s">
        <v>398</v>
      </c>
      <c r="X65" s="112"/>
      <c r="Y65" s="112"/>
      <c r="Z65" s="112"/>
      <c r="AA65" s="64"/>
    </row>
    <row r="66" spans="1:27" ht="15" customHeight="1">
      <c r="A66" s="64"/>
      <c r="B66" s="100" t="s">
        <v>303</v>
      </c>
      <c r="C66" s="100"/>
      <c r="D66" s="101" t="s">
        <v>450</v>
      </c>
      <c r="E66" s="101"/>
      <c r="F66" s="101"/>
      <c r="G66" s="101"/>
      <c r="H66" s="101"/>
      <c r="I66" s="101"/>
      <c r="J66" s="101"/>
      <c r="K66" s="101"/>
      <c r="L66" s="102" t="s">
        <v>451</v>
      </c>
      <c r="M66" s="102"/>
      <c r="N66" s="102"/>
      <c r="O66" s="103">
        <v>820</v>
      </c>
      <c r="P66" s="103"/>
      <c r="Q66" s="103"/>
      <c r="R66" s="103"/>
      <c r="S66" s="103"/>
      <c r="T66" s="104">
        <v>0</v>
      </c>
      <c r="U66" s="104"/>
      <c r="V66" s="104"/>
      <c r="W66" s="105">
        <v>0</v>
      </c>
      <c r="X66" s="105"/>
      <c r="Y66" s="105"/>
      <c r="Z66" s="105"/>
      <c r="AA66" s="64"/>
    </row>
    <row r="67" spans="1:27" ht="15" customHeight="1">
      <c r="A67" s="64"/>
      <c r="B67" s="100"/>
      <c r="C67" s="100"/>
      <c r="D67" s="101"/>
      <c r="E67" s="101"/>
      <c r="F67" s="101"/>
      <c r="G67" s="101"/>
      <c r="H67" s="101"/>
      <c r="I67" s="101"/>
      <c r="J67" s="101"/>
      <c r="K67" s="101"/>
      <c r="L67" s="102"/>
      <c r="M67" s="102"/>
      <c r="N67" s="102"/>
      <c r="O67" s="106" t="s">
        <v>422</v>
      </c>
      <c r="P67" s="106"/>
      <c r="Q67" s="106"/>
      <c r="R67" s="106"/>
      <c r="S67" s="106"/>
      <c r="T67" s="106">
        <v>0</v>
      </c>
      <c r="U67" s="106"/>
      <c r="V67" s="106"/>
      <c r="W67" s="107">
        <v>0</v>
      </c>
      <c r="X67" s="107"/>
      <c r="Y67" s="107"/>
      <c r="Z67" s="107"/>
      <c r="AA67" s="64"/>
    </row>
    <row r="68" spans="1:27" ht="15" customHeight="1">
      <c r="A68" s="64"/>
      <c r="B68" s="100"/>
      <c r="C68" s="100"/>
      <c r="D68" s="101"/>
      <c r="E68" s="101"/>
      <c r="F68" s="101"/>
      <c r="G68" s="101"/>
      <c r="H68" s="101"/>
      <c r="I68" s="101"/>
      <c r="J68" s="101"/>
      <c r="K68" s="101"/>
      <c r="L68" s="102"/>
      <c r="M68" s="102"/>
      <c r="N68" s="102"/>
      <c r="O68" s="106" t="s">
        <v>423</v>
      </c>
      <c r="P68" s="106"/>
      <c r="Q68" s="106"/>
      <c r="R68" s="106"/>
      <c r="S68" s="106"/>
      <c r="T68" s="106">
        <v>0</v>
      </c>
      <c r="U68" s="106"/>
      <c r="V68" s="106"/>
      <c r="W68" s="107">
        <v>0</v>
      </c>
      <c r="X68" s="107"/>
      <c r="Y68" s="107"/>
      <c r="Z68" s="107"/>
      <c r="AA68" s="64"/>
    </row>
    <row r="69" spans="1:27" ht="15" customHeight="1">
      <c r="A69" s="64"/>
      <c r="B69" s="100"/>
      <c r="C69" s="100"/>
      <c r="D69" s="101"/>
      <c r="E69" s="101"/>
      <c r="F69" s="101"/>
      <c r="G69" s="101"/>
      <c r="H69" s="101"/>
      <c r="I69" s="101"/>
      <c r="J69" s="101"/>
      <c r="K69" s="101"/>
      <c r="L69" s="102"/>
      <c r="M69" s="102"/>
      <c r="N69" s="102"/>
      <c r="O69" s="106" t="s">
        <v>424</v>
      </c>
      <c r="P69" s="106"/>
      <c r="Q69" s="106"/>
      <c r="R69" s="106"/>
      <c r="S69" s="106"/>
      <c r="T69" s="106">
        <v>0</v>
      </c>
      <c r="U69" s="106"/>
      <c r="V69" s="106"/>
      <c r="W69" s="107">
        <v>0</v>
      </c>
      <c r="X69" s="107"/>
      <c r="Y69" s="107"/>
      <c r="Z69" s="107"/>
      <c r="AA69" s="64"/>
    </row>
    <row r="70" spans="1:27" ht="15" customHeight="1">
      <c r="A70" s="64"/>
      <c r="B70" s="100"/>
      <c r="C70" s="100"/>
      <c r="D70" s="101"/>
      <c r="E70" s="101"/>
      <c r="F70" s="101"/>
      <c r="G70" s="101"/>
      <c r="H70" s="101"/>
      <c r="I70" s="101"/>
      <c r="J70" s="101"/>
      <c r="K70" s="101"/>
      <c r="L70" s="102"/>
      <c r="M70" s="102"/>
      <c r="N70" s="102"/>
      <c r="O70" s="106" t="s">
        <v>425</v>
      </c>
      <c r="P70" s="106"/>
      <c r="Q70" s="106"/>
      <c r="R70" s="106"/>
      <c r="S70" s="106"/>
      <c r="T70" s="106">
        <v>0</v>
      </c>
      <c r="U70" s="106"/>
      <c r="V70" s="106"/>
      <c r="W70" s="107">
        <v>0</v>
      </c>
      <c r="X70" s="107"/>
      <c r="Y70" s="107"/>
      <c r="Z70" s="107"/>
      <c r="AA70" s="64"/>
    </row>
    <row r="71" spans="1:27" ht="35.15" customHeight="1">
      <c r="A71" s="64"/>
      <c r="B71" s="108" t="s">
        <v>466</v>
      </c>
      <c r="C71" s="108"/>
      <c r="D71" s="109" t="s">
        <v>467</v>
      </c>
      <c r="E71" s="109"/>
      <c r="F71" s="109"/>
      <c r="G71" s="109"/>
      <c r="H71" s="109"/>
      <c r="I71" s="109"/>
      <c r="J71" s="109"/>
      <c r="K71" s="109"/>
      <c r="L71" s="110" t="s">
        <v>451</v>
      </c>
      <c r="M71" s="110"/>
      <c r="N71" s="110"/>
      <c r="O71" s="111">
        <v>836.4</v>
      </c>
      <c r="P71" s="111"/>
      <c r="Q71" s="111"/>
      <c r="R71" s="111"/>
      <c r="S71" s="111"/>
      <c r="T71" s="111" t="s">
        <v>398</v>
      </c>
      <c r="U71" s="111"/>
      <c r="V71" s="111"/>
      <c r="W71" s="112" t="s">
        <v>398</v>
      </c>
      <c r="X71" s="112"/>
      <c r="Y71" s="112"/>
      <c r="Z71" s="112"/>
      <c r="AA71" s="64"/>
    </row>
    <row r="72" spans="1:27" ht="15" customHeight="1">
      <c r="A72" s="64"/>
      <c r="B72" s="100" t="s">
        <v>304</v>
      </c>
      <c r="C72" s="100"/>
      <c r="D72" s="101" t="s">
        <v>450</v>
      </c>
      <c r="E72" s="101"/>
      <c r="F72" s="101"/>
      <c r="G72" s="101"/>
      <c r="H72" s="101"/>
      <c r="I72" s="101"/>
      <c r="J72" s="101"/>
      <c r="K72" s="101"/>
      <c r="L72" s="102" t="s">
        <v>451</v>
      </c>
      <c r="M72" s="102"/>
      <c r="N72" s="102"/>
      <c r="O72" s="103">
        <v>330</v>
      </c>
      <c r="P72" s="103"/>
      <c r="Q72" s="103"/>
      <c r="R72" s="103"/>
      <c r="S72" s="103"/>
      <c r="T72" s="104">
        <v>0</v>
      </c>
      <c r="U72" s="104"/>
      <c r="V72" s="104"/>
      <c r="W72" s="105">
        <v>0</v>
      </c>
      <c r="X72" s="105"/>
      <c r="Y72" s="105"/>
      <c r="Z72" s="105"/>
      <c r="AA72" s="64"/>
    </row>
    <row r="73" spans="1:27" ht="15" customHeight="1">
      <c r="A73" s="64"/>
      <c r="B73" s="100"/>
      <c r="C73" s="100"/>
      <c r="D73" s="101"/>
      <c r="E73" s="101"/>
      <c r="F73" s="101"/>
      <c r="G73" s="101"/>
      <c r="H73" s="101"/>
      <c r="I73" s="101"/>
      <c r="J73" s="101"/>
      <c r="K73" s="101"/>
      <c r="L73" s="102"/>
      <c r="M73" s="102"/>
      <c r="N73" s="102"/>
      <c r="O73" s="106" t="s">
        <v>422</v>
      </c>
      <c r="P73" s="106"/>
      <c r="Q73" s="106"/>
      <c r="R73" s="106"/>
      <c r="S73" s="106"/>
      <c r="T73" s="106">
        <v>0</v>
      </c>
      <c r="U73" s="106"/>
      <c r="V73" s="106"/>
      <c r="W73" s="107">
        <v>0</v>
      </c>
      <c r="X73" s="107"/>
      <c r="Y73" s="107"/>
      <c r="Z73" s="107"/>
      <c r="AA73" s="64"/>
    </row>
    <row r="74" spans="1:27" ht="15" customHeight="1">
      <c r="A74" s="64"/>
      <c r="B74" s="100"/>
      <c r="C74" s="100"/>
      <c r="D74" s="101"/>
      <c r="E74" s="101"/>
      <c r="F74" s="101"/>
      <c r="G74" s="101"/>
      <c r="H74" s="101"/>
      <c r="I74" s="101"/>
      <c r="J74" s="101"/>
      <c r="K74" s="101"/>
      <c r="L74" s="102"/>
      <c r="M74" s="102"/>
      <c r="N74" s="102"/>
      <c r="O74" s="106" t="s">
        <v>423</v>
      </c>
      <c r="P74" s="106"/>
      <c r="Q74" s="106"/>
      <c r="R74" s="106"/>
      <c r="S74" s="106"/>
      <c r="T74" s="106">
        <v>0</v>
      </c>
      <c r="U74" s="106"/>
      <c r="V74" s="106"/>
      <c r="W74" s="107">
        <v>0</v>
      </c>
      <c r="X74" s="107"/>
      <c r="Y74" s="107"/>
      <c r="Z74" s="107"/>
      <c r="AA74" s="64"/>
    </row>
    <row r="75" spans="1:27" ht="15" customHeight="1">
      <c r="A75" s="64"/>
      <c r="B75" s="100"/>
      <c r="C75" s="100"/>
      <c r="D75" s="101"/>
      <c r="E75" s="101"/>
      <c r="F75" s="101"/>
      <c r="G75" s="101"/>
      <c r="H75" s="101"/>
      <c r="I75" s="101"/>
      <c r="J75" s="101"/>
      <c r="K75" s="101"/>
      <c r="L75" s="102"/>
      <c r="M75" s="102"/>
      <c r="N75" s="102"/>
      <c r="O75" s="106" t="s">
        <v>424</v>
      </c>
      <c r="P75" s="106"/>
      <c r="Q75" s="106"/>
      <c r="R75" s="106"/>
      <c r="S75" s="106"/>
      <c r="T75" s="106">
        <v>0</v>
      </c>
      <c r="U75" s="106"/>
      <c r="V75" s="106"/>
      <c r="W75" s="107">
        <v>0</v>
      </c>
      <c r="X75" s="107"/>
      <c r="Y75" s="107"/>
      <c r="Z75" s="107"/>
      <c r="AA75" s="64"/>
    </row>
    <row r="76" spans="1:27" ht="15" customHeight="1">
      <c r="A76" s="64"/>
      <c r="B76" s="100"/>
      <c r="C76" s="100"/>
      <c r="D76" s="101"/>
      <c r="E76" s="101"/>
      <c r="F76" s="101"/>
      <c r="G76" s="101"/>
      <c r="H76" s="101"/>
      <c r="I76" s="101"/>
      <c r="J76" s="101"/>
      <c r="K76" s="101"/>
      <c r="L76" s="102"/>
      <c r="M76" s="102"/>
      <c r="N76" s="102"/>
      <c r="O76" s="106" t="s">
        <v>425</v>
      </c>
      <c r="P76" s="106"/>
      <c r="Q76" s="106"/>
      <c r="R76" s="106"/>
      <c r="S76" s="106"/>
      <c r="T76" s="106">
        <v>0</v>
      </c>
      <c r="U76" s="106"/>
      <c r="V76" s="106"/>
      <c r="W76" s="107">
        <v>0</v>
      </c>
      <c r="X76" s="107"/>
      <c r="Y76" s="107"/>
      <c r="Z76" s="107"/>
      <c r="AA76" s="64"/>
    </row>
    <row r="77" spans="1:27" ht="35.15" customHeight="1">
      <c r="A77" s="64"/>
      <c r="B77" s="108" t="s">
        <v>468</v>
      </c>
      <c r="C77" s="108"/>
      <c r="D77" s="109" t="s">
        <v>469</v>
      </c>
      <c r="E77" s="109"/>
      <c r="F77" s="109"/>
      <c r="G77" s="109"/>
      <c r="H77" s="109"/>
      <c r="I77" s="109"/>
      <c r="J77" s="109"/>
      <c r="K77" s="109"/>
      <c r="L77" s="110" t="s">
        <v>451</v>
      </c>
      <c r="M77" s="110"/>
      <c r="N77" s="110"/>
      <c r="O77" s="111">
        <v>336.6</v>
      </c>
      <c r="P77" s="111"/>
      <c r="Q77" s="111"/>
      <c r="R77" s="111"/>
      <c r="S77" s="111"/>
      <c r="T77" s="111" t="s">
        <v>398</v>
      </c>
      <c r="U77" s="111"/>
      <c r="V77" s="111"/>
      <c r="W77" s="112" t="s">
        <v>398</v>
      </c>
      <c r="X77" s="112"/>
      <c r="Y77" s="112"/>
      <c r="Z77" s="112"/>
      <c r="AA77" s="64"/>
    </row>
    <row r="78" spans="1:27" ht="15" customHeight="1">
      <c r="A78" s="64"/>
      <c r="B78" s="100" t="s">
        <v>305</v>
      </c>
      <c r="C78" s="100"/>
      <c r="D78" s="101" t="s">
        <v>450</v>
      </c>
      <c r="E78" s="101"/>
      <c r="F78" s="101"/>
      <c r="G78" s="101"/>
      <c r="H78" s="101"/>
      <c r="I78" s="101"/>
      <c r="J78" s="101"/>
      <c r="K78" s="101"/>
      <c r="L78" s="102" t="s">
        <v>451</v>
      </c>
      <c r="M78" s="102"/>
      <c r="N78" s="102"/>
      <c r="O78" s="103">
        <v>400</v>
      </c>
      <c r="P78" s="103"/>
      <c r="Q78" s="103"/>
      <c r="R78" s="103"/>
      <c r="S78" s="103"/>
      <c r="T78" s="104">
        <v>0</v>
      </c>
      <c r="U78" s="104"/>
      <c r="V78" s="104"/>
      <c r="W78" s="105">
        <v>0</v>
      </c>
      <c r="X78" s="105"/>
      <c r="Y78" s="105"/>
      <c r="Z78" s="105"/>
      <c r="AA78" s="64"/>
    </row>
    <row r="79" spans="1:27" ht="15" customHeight="1">
      <c r="A79" s="64"/>
      <c r="B79" s="100"/>
      <c r="C79" s="100"/>
      <c r="D79" s="101"/>
      <c r="E79" s="101"/>
      <c r="F79" s="101"/>
      <c r="G79" s="101"/>
      <c r="H79" s="101"/>
      <c r="I79" s="101"/>
      <c r="J79" s="101"/>
      <c r="K79" s="101"/>
      <c r="L79" s="102"/>
      <c r="M79" s="102"/>
      <c r="N79" s="102"/>
      <c r="O79" s="106" t="s">
        <v>422</v>
      </c>
      <c r="P79" s="106"/>
      <c r="Q79" s="106"/>
      <c r="R79" s="106"/>
      <c r="S79" s="106"/>
      <c r="T79" s="106">
        <v>0</v>
      </c>
      <c r="U79" s="106"/>
      <c r="V79" s="106"/>
      <c r="W79" s="107">
        <v>0</v>
      </c>
      <c r="X79" s="107"/>
      <c r="Y79" s="107"/>
      <c r="Z79" s="107"/>
      <c r="AA79" s="64"/>
    </row>
    <row r="80" spans="1:27" ht="15" customHeight="1">
      <c r="A80" s="64"/>
      <c r="B80" s="100"/>
      <c r="C80" s="100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2"/>
      <c r="O80" s="106" t="s">
        <v>423</v>
      </c>
      <c r="P80" s="106"/>
      <c r="Q80" s="106"/>
      <c r="R80" s="106"/>
      <c r="S80" s="106"/>
      <c r="T80" s="106">
        <v>0</v>
      </c>
      <c r="U80" s="106"/>
      <c r="V80" s="106"/>
      <c r="W80" s="107">
        <v>0</v>
      </c>
      <c r="X80" s="107"/>
      <c r="Y80" s="107"/>
      <c r="Z80" s="107"/>
      <c r="AA80" s="64"/>
    </row>
    <row r="81" spans="1:27" ht="15" customHeight="1">
      <c r="A81" s="64"/>
      <c r="B81" s="100"/>
      <c r="C81" s="100"/>
      <c r="D81" s="101"/>
      <c r="E81" s="101"/>
      <c r="F81" s="101"/>
      <c r="G81" s="101"/>
      <c r="H81" s="101"/>
      <c r="I81" s="101"/>
      <c r="J81" s="101"/>
      <c r="K81" s="101"/>
      <c r="L81" s="102"/>
      <c r="M81" s="102"/>
      <c r="N81" s="102"/>
      <c r="O81" s="106" t="s">
        <v>424</v>
      </c>
      <c r="P81" s="106"/>
      <c r="Q81" s="106"/>
      <c r="R81" s="106"/>
      <c r="S81" s="106"/>
      <c r="T81" s="106">
        <v>0</v>
      </c>
      <c r="U81" s="106"/>
      <c r="V81" s="106"/>
      <c r="W81" s="107">
        <v>0</v>
      </c>
      <c r="X81" s="107"/>
      <c r="Y81" s="107"/>
      <c r="Z81" s="107"/>
      <c r="AA81" s="64"/>
    </row>
    <row r="82" spans="1:27" ht="15" customHeight="1">
      <c r="A82" s="64"/>
      <c r="B82" s="100"/>
      <c r="C82" s="100"/>
      <c r="D82" s="101"/>
      <c r="E82" s="101"/>
      <c r="F82" s="101"/>
      <c r="G82" s="101"/>
      <c r="H82" s="101"/>
      <c r="I82" s="101"/>
      <c r="J82" s="101"/>
      <c r="K82" s="101"/>
      <c r="L82" s="102"/>
      <c r="M82" s="102"/>
      <c r="N82" s="102"/>
      <c r="O82" s="106" t="s">
        <v>425</v>
      </c>
      <c r="P82" s="106"/>
      <c r="Q82" s="106"/>
      <c r="R82" s="106"/>
      <c r="S82" s="106"/>
      <c r="T82" s="106">
        <v>0</v>
      </c>
      <c r="U82" s="106"/>
      <c r="V82" s="106"/>
      <c r="W82" s="107">
        <v>0</v>
      </c>
      <c r="X82" s="107"/>
      <c r="Y82" s="107"/>
      <c r="Z82" s="107"/>
      <c r="AA82" s="64"/>
    </row>
    <row r="83" spans="1:27" ht="35.15" customHeight="1">
      <c r="A83" s="64"/>
      <c r="B83" s="108" t="s">
        <v>470</v>
      </c>
      <c r="C83" s="108"/>
      <c r="D83" s="109" t="s">
        <v>471</v>
      </c>
      <c r="E83" s="109"/>
      <c r="F83" s="109"/>
      <c r="G83" s="109"/>
      <c r="H83" s="109"/>
      <c r="I83" s="109"/>
      <c r="J83" s="109"/>
      <c r="K83" s="109"/>
      <c r="L83" s="110" t="s">
        <v>451</v>
      </c>
      <c r="M83" s="110"/>
      <c r="N83" s="110"/>
      <c r="O83" s="111">
        <v>408</v>
      </c>
      <c r="P83" s="111"/>
      <c r="Q83" s="111"/>
      <c r="R83" s="111"/>
      <c r="S83" s="111"/>
      <c r="T83" s="111" t="s">
        <v>398</v>
      </c>
      <c r="U83" s="111"/>
      <c r="V83" s="111"/>
      <c r="W83" s="112" t="s">
        <v>398</v>
      </c>
      <c r="X83" s="112"/>
      <c r="Y83" s="112"/>
      <c r="Z83" s="112"/>
      <c r="AA83" s="64"/>
    </row>
    <row r="84" spans="1:27" ht="15" customHeight="1">
      <c r="A84" s="64"/>
      <c r="B84" s="100" t="s">
        <v>387</v>
      </c>
      <c r="C84" s="100"/>
      <c r="D84" s="101" t="s">
        <v>450</v>
      </c>
      <c r="E84" s="101"/>
      <c r="F84" s="101"/>
      <c r="G84" s="101"/>
      <c r="H84" s="101"/>
      <c r="I84" s="101"/>
      <c r="J84" s="101"/>
      <c r="K84" s="101"/>
      <c r="L84" s="102" t="s">
        <v>451</v>
      </c>
      <c r="M84" s="102"/>
      <c r="N84" s="102"/>
      <c r="O84" s="103">
        <v>280</v>
      </c>
      <c r="P84" s="103"/>
      <c r="Q84" s="103"/>
      <c r="R84" s="103"/>
      <c r="S84" s="103"/>
      <c r="T84" s="104">
        <v>0</v>
      </c>
      <c r="U84" s="104"/>
      <c r="V84" s="104"/>
      <c r="W84" s="105">
        <v>0</v>
      </c>
      <c r="X84" s="105"/>
      <c r="Y84" s="105"/>
      <c r="Z84" s="105"/>
      <c r="AA84" s="64"/>
    </row>
    <row r="85" spans="1:27" ht="15" customHeight="1">
      <c r="A85" s="64"/>
      <c r="B85" s="100"/>
      <c r="C85" s="100"/>
      <c r="D85" s="101"/>
      <c r="E85" s="101"/>
      <c r="F85" s="101"/>
      <c r="G85" s="101"/>
      <c r="H85" s="101"/>
      <c r="I85" s="101"/>
      <c r="J85" s="101"/>
      <c r="K85" s="101"/>
      <c r="L85" s="102"/>
      <c r="M85" s="102"/>
      <c r="N85" s="102"/>
      <c r="O85" s="106" t="s">
        <v>422</v>
      </c>
      <c r="P85" s="106"/>
      <c r="Q85" s="106"/>
      <c r="R85" s="106"/>
      <c r="S85" s="106"/>
      <c r="T85" s="106">
        <v>0</v>
      </c>
      <c r="U85" s="106"/>
      <c r="V85" s="106"/>
      <c r="W85" s="107">
        <v>0</v>
      </c>
      <c r="X85" s="107"/>
      <c r="Y85" s="107"/>
      <c r="Z85" s="107"/>
      <c r="AA85" s="64"/>
    </row>
    <row r="86" spans="1:27" ht="15" customHeight="1">
      <c r="A86" s="64"/>
      <c r="B86" s="100"/>
      <c r="C86" s="100"/>
      <c r="D86" s="101"/>
      <c r="E86" s="101"/>
      <c r="F86" s="101"/>
      <c r="G86" s="101"/>
      <c r="H86" s="101"/>
      <c r="I86" s="101"/>
      <c r="J86" s="101"/>
      <c r="K86" s="101"/>
      <c r="L86" s="102"/>
      <c r="M86" s="102"/>
      <c r="N86" s="102"/>
      <c r="O86" s="106" t="s">
        <v>423</v>
      </c>
      <c r="P86" s="106"/>
      <c r="Q86" s="106"/>
      <c r="R86" s="106"/>
      <c r="S86" s="106"/>
      <c r="T86" s="106">
        <v>0</v>
      </c>
      <c r="U86" s="106"/>
      <c r="V86" s="106"/>
      <c r="W86" s="107">
        <v>0</v>
      </c>
      <c r="X86" s="107"/>
      <c r="Y86" s="107"/>
      <c r="Z86" s="107"/>
      <c r="AA86" s="64"/>
    </row>
    <row r="87" spans="1:27" ht="15" customHeight="1">
      <c r="A87" s="64"/>
      <c r="B87" s="100"/>
      <c r="C87" s="100"/>
      <c r="D87" s="101"/>
      <c r="E87" s="101"/>
      <c r="F87" s="101"/>
      <c r="G87" s="101"/>
      <c r="H87" s="101"/>
      <c r="I87" s="101"/>
      <c r="J87" s="101"/>
      <c r="K87" s="101"/>
      <c r="L87" s="102"/>
      <c r="M87" s="102"/>
      <c r="N87" s="102"/>
      <c r="O87" s="106" t="s">
        <v>424</v>
      </c>
      <c r="P87" s="106"/>
      <c r="Q87" s="106"/>
      <c r="R87" s="106"/>
      <c r="S87" s="106"/>
      <c r="T87" s="106">
        <v>0</v>
      </c>
      <c r="U87" s="106"/>
      <c r="V87" s="106"/>
      <c r="W87" s="107">
        <v>0</v>
      </c>
      <c r="X87" s="107"/>
      <c r="Y87" s="107"/>
      <c r="Z87" s="107"/>
      <c r="AA87" s="64"/>
    </row>
    <row r="88" spans="1:27" ht="15" customHeight="1">
      <c r="A88" s="64"/>
      <c r="B88" s="100"/>
      <c r="C88" s="100"/>
      <c r="D88" s="101"/>
      <c r="E88" s="101"/>
      <c r="F88" s="101"/>
      <c r="G88" s="101"/>
      <c r="H88" s="101"/>
      <c r="I88" s="101"/>
      <c r="J88" s="101"/>
      <c r="K88" s="101"/>
      <c r="L88" s="102"/>
      <c r="M88" s="102"/>
      <c r="N88" s="102"/>
      <c r="O88" s="106" t="s">
        <v>425</v>
      </c>
      <c r="P88" s="106"/>
      <c r="Q88" s="106"/>
      <c r="R88" s="106"/>
      <c r="S88" s="106"/>
      <c r="T88" s="106">
        <v>0</v>
      </c>
      <c r="U88" s="106"/>
      <c r="V88" s="106"/>
      <c r="W88" s="107">
        <v>0</v>
      </c>
      <c r="X88" s="107"/>
      <c r="Y88" s="107"/>
      <c r="Z88" s="107"/>
      <c r="AA88" s="64"/>
    </row>
    <row r="89" spans="1:27" ht="35.15" customHeight="1">
      <c r="A89" s="64"/>
      <c r="B89" s="108" t="s">
        <v>472</v>
      </c>
      <c r="C89" s="108"/>
      <c r="D89" s="109" t="s">
        <v>473</v>
      </c>
      <c r="E89" s="109"/>
      <c r="F89" s="109"/>
      <c r="G89" s="109"/>
      <c r="H89" s="109"/>
      <c r="I89" s="109"/>
      <c r="J89" s="109"/>
      <c r="K89" s="109"/>
      <c r="L89" s="110" t="s">
        <v>451</v>
      </c>
      <c r="M89" s="110"/>
      <c r="N89" s="110"/>
      <c r="O89" s="111">
        <v>285.60000000000002</v>
      </c>
      <c r="P89" s="111"/>
      <c r="Q89" s="111"/>
      <c r="R89" s="111"/>
      <c r="S89" s="111"/>
      <c r="T89" s="111" t="s">
        <v>398</v>
      </c>
      <c r="U89" s="111"/>
      <c r="V89" s="111"/>
      <c r="W89" s="112" t="s">
        <v>398</v>
      </c>
      <c r="X89" s="112"/>
      <c r="Y89" s="112"/>
      <c r="Z89" s="112"/>
      <c r="AA89" s="64"/>
    </row>
    <row r="90" spans="1:27" ht="15" customHeight="1">
      <c r="A90" s="64"/>
      <c r="B90" s="100" t="s">
        <v>388</v>
      </c>
      <c r="C90" s="100"/>
      <c r="D90" s="101" t="s">
        <v>450</v>
      </c>
      <c r="E90" s="101"/>
      <c r="F90" s="101"/>
      <c r="G90" s="101"/>
      <c r="H90" s="101"/>
      <c r="I90" s="101"/>
      <c r="J90" s="101"/>
      <c r="K90" s="101"/>
      <c r="L90" s="102" t="s">
        <v>451</v>
      </c>
      <c r="M90" s="102"/>
      <c r="N90" s="102"/>
      <c r="O90" s="103">
        <v>330</v>
      </c>
      <c r="P90" s="103"/>
      <c r="Q90" s="103"/>
      <c r="R90" s="103"/>
      <c r="S90" s="103"/>
      <c r="T90" s="104">
        <v>0</v>
      </c>
      <c r="U90" s="104"/>
      <c r="V90" s="104"/>
      <c r="W90" s="105">
        <v>0</v>
      </c>
      <c r="X90" s="105"/>
      <c r="Y90" s="105"/>
      <c r="Z90" s="105"/>
      <c r="AA90" s="64"/>
    </row>
    <row r="91" spans="1:27" ht="15" customHeight="1">
      <c r="A91" s="64"/>
      <c r="B91" s="100"/>
      <c r="C91" s="100"/>
      <c r="D91" s="101"/>
      <c r="E91" s="101"/>
      <c r="F91" s="101"/>
      <c r="G91" s="101"/>
      <c r="H91" s="101"/>
      <c r="I91" s="101"/>
      <c r="J91" s="101"/>
      <c r="K91" s="101"/>
      <c r="L91" s="102"/>
      <c r="M91" s="102"/>
      <c r="N91" s="102"/>
      <c r="O91" s="106" t="s">
        <v>422</v>
      </c>
      <c r="P91" s="106"/>
      <c r="Q91" s="106"/>
      <c r="R91" s="106"/>
      <c r="S91" s="106"/>
      <c r="T91" s="106">
        <v>0</v>
      </c>
      <c r="U91" s="106"/>
      <c r="V91" s="106"/>
      <c r="W91" s="107">
        <v>0</v>
      </c>
      <c r="X91" s="107"/>
      <c r="Y91" s="107"/>
      <c r="Z91" s="107"/>
      <c r="AA91" s="64"/>
    </row>
    <row r="92" spans="1:27" ht="15" customHeight="1">
      <c r="A92" s="64"/>
      <c r="B92" s="100"/>
      <c r="C92" s="100"/>
      <c r="D92" s="101"/>
      <c r="E92" s="101"/>
      <c r="F92" s="101"/>
      <c r="G92" s="101"/>
      <c r="H92" s="101"/>
      <c r="I92" s="101"/>
      <c r="J92" s="101"/>
      <c r="K92" s="101"/>
      <c r="L92" s="102"/>
      <c r="M92" s="102"/>
      <c r="N92" s="102"/>
      <c r="O92" s="106" t="s">
        <v>423</v>
      </c>
      <c r="P92" s="106"/>
      <c r="Q92" s="106"/>
      <c r="R92" s="106"/>
      <c r="S92" s="106"/>
      <c r="T92" s="106">
        <v>0</v>
      </c>
      <c r="U92" s="106"/>
      <c r="V92" s="106"/>
      <c r="W92" s="107">
        <v>0</v>
      </c>
      <c r="X92" s="107"/>
      <c r="Y92" s="107"/>
      <c r="Z92" s="107"/>
      <c r="AA92" s="64"/>
    </row>
    <row r="93" spans="1:27" ht="15" customHeight="1">
      <c r="A93" s="64"/>
      <c r="B93" s="100"/>
      <c r="C93" s="100"/>
      <c r="D93" s="101"/>
      <c r="E93" s="101"/>
      <c r="F93" s="101"/>
      <c r="G93" s="101"/>
      <c r="H93" s="101"/>
      <c r="I93" s="101"/>
      <c r="J93" s="101"/>
      <c r="K93" s="101"/>
      <c r="L93" s="102"/>
      <c r="M93" s="102"/>
      <c r="N93" s="102"/>
      <c r="O93" s="106" t="s">
        <v>424</v>
      </c>
      <c r="P93" s="106"/>
      <c r="Q93" s="106"/>
      <c r="R93" s="106"/>
      <c r="S93" s="106"/>
      <c r="T93" s="106">
        <v>0</v>
      </c>
      <c r="U93" s="106"/>
      <c r="V93" s="106"/>
      <c r="W93" s="107">
        <v>0</v>
      </c>
      <c r="X93" s="107"/>
      <c r="Y93" s="107"/>
      <c r="Z93" s="107"/>
      <c r="AA93" s="64"/>
    </row>
    <row r="94" spans="1:27" ht="15" customHeight="1">
      <c r="A94" s="64"/>
      <c r="B94" s="100"/>
      <c r="C94" s="100"/>
      <c r="D94" s="101"/>
      <c r="E94" s="101"/>
      <c r="F94" s="101"/>
      <c r="G94" s="101"/>
      <c r="H94" s="101"/>
      <c r="I94" s="101"/>
      <c r="J94" s="101"/>
      <c r="K94" s="101"/>
      <c r="L94" s="102"/>
      <c r="M94" s="102"/>
      <c r="N94" s="102"/>
      <c r="O94" s="106" t="s">
        <v>425</v>
      </c>
      <c r="P94" s="106"/>
      <c r="Q94" s="106"/>
      <c r="R94" s="106"/>
      <c r="S94" s="106"/>
      <c r="T94" s="106">
        <v>0</v>
      </c>
      <c r="U94" s="106"/>
      <c r="V94" s="106"/>
      <c r="W94" s="107">
        <v>0</v>
      </c>
      <c r="X94" s="107"/>
      <c r="Y94" s="107"/>
      <c r="Z94" s="107"/>
      <c r="AA94" s="64"/>
    </row>
    <row r="95" spans="1:27" ht="35.15" customHeight="1">
      <c r="A95" s="64"/>
      <c r="B95" s="108" t="s">
        <v>474</v>
      </c>
      <c r="C95" s="108"/>
      <c r="D95" s="109" t="s">
        <v>475</v>
      </c>
      <c r="E95" s="109"/>
      <c r="F95" s="109"/>
      <c r="G95" s="109"/>
      <c r="H95" s="109"/>
      <c r="I95" s="109"/>
      <c r="J95" s="109"/>
      <c r="K95" s="109"/>
      <c r="L95" s="110" t="s">
        <v>451</v>
      </c>
      <c r="M95" s="110"/>
      <c r="N95" s="110"/>
      <c r="O95" s="111">
        <v>336.6</v>
      </c>
      <c r="P95" s="111"/>
      <c r="Q95" s="111"/>
      <c r="R95" s="111"/>
      <c r="S95" s="111"/>
      <c r="T95" s="111" t="s">
        <v>398</v>
      </c>
      <c r="U95" s="111"/>
      <c r="V95" s="111"/>
      <c r="W95" s="112" t="s">
        <v>398</v>
      </c>
      <c r="X95" s="112"/>
      <c r="Y95" s="112"/>
      <c r="Z95" s="112"/>
      <c r="AA95" s="64"/>
    </row>
    <row r="96" spans="1:27" ht="15" customHeight="1">
      <c r="A96" s="64"/>
      <c r="B96" s="100" t="s">
        <v>476</v>
      </c>
      <c r="C96" s="100"/>
      <c r="D96" s="101" t="s">
        <v>450</v>
      </c>
      <c r="E96" s="101"/>
      <c r="F96" s="101"/>
      <c r="G96" s="101"/>
      <c r="H96" s="101"/>
      <c r="I96" s="101"/>
      <c r="J96" s="101"/>
      <c r="K96" s="101"/>
      <c r="L96" s="102" t="s">
        <v>451</v>
      </c>
      <c r="M96" s="102"/>
      <c r="N96" s="102"/>
      <c r="O96" s="103">
        <v>400</v>
      </c>
      <c r="P96" s="103"/>
      <c r="Q96" s="103"/>
      <c r="R96" s="103"/>
      <c r="S96" s="103"/>
      <c r="T96" s="104">
        <v>0</v>
      </c>
      <c r="U96" s="104"/>
      <c r="V96" s="104"/>
      <c r="W96" s="105">
        <v>0</v>
      </c>
      <c r="X96" s="105"/>
      <c r="Y96" s="105"/>
      <c r="Z96" s="105"/>
      <c r="AA96" s="64"/>
    </row>
    <row r="97" spans="1:27" ht="15" customHeight="1">
      <c r="A97" s="64"/>
      <c r="B97" s="100"/>
      <c r="C97" s="100"/>
      <c r="D97" s="101"/>
      <c r="E97" s="101"/>
      <c r="F97" s="101"/>
      <c r="G97" s="101"/>
      <c r="H97" s="101"/>
      <c r="I97" s="101"/>
      <c r="J97" s="101"/>
      <c r="K97" s="101"/>
      <c r="L97" s="102"/>
      <c r="M97" s="102"/>
      <c r="N97" s="102"/>
      <c r="O97" s="106" t="s">
        <v>422</v>
      </c>
      <c r="P97" s="106"/>
      <c r="Q97" s="106"/>
      <c r="R97" s="106"/>
      <c r="S97" s="106"/>
      <c r="T97" s="106">
        <v>0</v>
      </c>
      <c r="U97" s="106"/>
      <c r="V97" s="106"/>
      <c r="W97" s="107">
        <v>0</v>
      </c>
      <c r="X97" s="107"/>
      <c r="Y97" s="107"/>
      <c r="Z97" s="107"/>
      <c r="AA97" s="64"/>
    </row>
    <row r="98" spans="1:27" ht="15" customHeight="1">
      <c r="A98" s="64"/>
      <c r="B98" s="100"/>
      <c r="C98" s="100"/>
      <c r="D98" s="101"/>
      <c r="E98" s="101"/>
      <c r="F98" s="101"/>
      <c r="G98" s="101"/>
      <c r="H98" s="101"/>
      <c r="I98" s="101"/>
      <c r="J98" s="101"/>
      <c r="K98" s="101"/>
      <c r="L98" s="102"/>
      <c r="M98" s="102"/>
      <c r="N98" s="102"/>
      <c r="O98" s="106" t="s">
        <v>423</v>
      </c>
      <c r="P98" s="106"/>
      <c r="Q98" s="106"/>
      <c r="R98" s="106"/>
      <c r="S98" s="106"/>
      <c r="T98" s="106">
        <v>0</v>
      </c>
      <c r="U98" s="106"/>
      <c r="V98" s="106"/>
      <c r="W98" s="107">
        <v>0</v>
      </c>
      <c r="X98" s="107"/>
      <c r="Y98" s="107"/>
      <c r="Z98" s="107"/>
      <c r="AA98" s="64"/>
    </row>
    <row r="99" spans="1:27" ht="15" customHeight="1">
      <c r="A99" s="64"/>
      <c r="B99" s="100"/>
      <c r="C99" s="100"/>
      <c r="D99" s="101"/>
      <c r="E99" s="101"/>
      <c r="F99" s="101"/>
      <c r="G99" s="101"/>
      <c r="H99" s="101"/>
      <c r="I99" s="101"/>
      <c r="J99" s="101"/>
      <c r="K99" s="101"/>
      <c r="L99" s="102"/>
      <c r="M99" s="102"/>
      <c r="N99" s="102"/>
      <c r="O99" s="106" t="s">
        <v>424</v>
      </c>
      <c r="P99" s="106"/>
      <c r="Q99" s="106"/>
      <c r="R99" s="106"/>
      <c r="S99" s="106"/>
      <c r="T99" s="106">
        <v>0</v>
      </c>
      <c r="U99" s="106"/>
      <c r="V99" s="106"/>
      <c r="W99" s="107">
        <v>0</v>
      </c>
      <c r="X99" s="107"/>
      <c r="Y99" s="107"/>
      <c r="Z99" s="107"/>
      <c r="AA99" s="64"/>
    </row>
    <row r="100" spans="1:27" ht="15" customHeight="1">
      <c r="A100" s="64"/>
      <c r="B100" s="100"/>
      <c r="C100" s="100"/>
      <c r="D100" s="101"/>
      <c r="E100" s="101"/>
      <c r="F100" s="101"/>
      <c r="G100" s="101"/>
      <c r="H100" s="101"/>
      <c r="I100" s="101"/>
      <c r="J100" s="101"/>
      <c r="K100" s="101"/>
      <c r="L100" s="102"/>
      <c r="M100" s="102"/>
      <c r="N100" s="102"/>
      <c r="O100" s="106" t="s">
        <v>425</v>
      </c>
      <c r="P100" s="106"/>
      <c r="Q100" s="106"/>
      <c r="R100" s="106"/>
      <c r="S100" s="106"/>
      <c r="T100" s="106">
        <v>0</v>
      </c>
      <c r="U100" s="106"/>
      <c r="V100" s="106"/>
      <c r="W100" s="107">
        <v>0</v>
      </c>
      <c r="X100" s="107"/>
      <c r="Y100" s="107"/>
      <c r="Z100" s="107"/>
      <c r="AA100" s="64"/>
    </row>
    <row r="101" spans="1:27" ht="35.15" customHeight="1">
      <c r="A101" s="64"/>
      <c r="B101" s="108" t="s">
        <v>477</v>
      </c>
      <c r="C101" s="108"/>
      <c r="D101" s="109" t="s">
        <v>478</v>
      </c>
      <c r="E101" s="109"/>
      <c r="F101" s="109"/>
      <c r="G101" s="109"/>
      <c r="H101" s="109"/>
      <c r="I101" s="109"/>
      <c r="J101" s="109"/>
      <c r="K101" s="109"/>
      <c r="L101" s="110" t="s">
        <v>451</v>
      </c>
      <c r="M101" s="110"/>
      <c r="N101" s="110"/>
      <c r="O101" s="111">
        <v>408</v>
      </c>
      <c r="P101" s="111"/>
      <c r="Q101" s="111"/>
      <c r="R101" s="111"/>
      <c r="S101" s="111"/>
      <c r="T101" s="111" t="s">
        <v>398</v>
      </c>
      <c r="U101" s="111"/>
      <c r="V101" s="111"/>
      <c r="W101" s="112" t="s">
        <v>398</v>
      </c>
      <c r="X101" s="112"/>
      <c r="Y101" s="112"/>
      <c r="Z101" s="112"/>
      <c r="AA101" s="64"/>
    </row>
    <row r="102" spans="1:27" ht="15" customHeight="1">
      <c r="A102" s="64"/>
      <c r="B102" s="100" t="s">
        <v>479</v>
      </c>
      <c r="C102" s="100"/>
      <c r="D102" s="101" t="s">
        <v>450</v>
      </c>
      <c r="E102" s="101"/>
      <c r="F102" s="101"/>
      <c r="G102" s="101"/>
      <c r="H102" s="101"/>
      <c r="I102" s="101"/>
      <c r="J102" s="101"/>
      <c r="K102" s="101"/>
      <c r="L102" s="102" t="s">
        <v>451</v>
      </c>
      <c r="M102" s="102"/>
      <c r="N102" s="102"/>
      <c r="O102" s="103">
        <v>70</v>
      </c>
      <c r="P102" s="103"/>
      <c r="Q102" s="103"/>
      <c r="R102" s="103"/>
      <c r="S102" s="103"/>
      <c r="T102" s="104">
        <v>0</v>
      </c>
      <c r="U102" s="104"/>
      <c r="V102" s="104"/>
      <c r="W102" s="105">
        <v>0</v>
      </c>
      <c r="X102" s="105"/>
      <c r="Y102" s="105"/>
      <c r="Z102" s="105"/>
      <c r="AA102" s="64"/>
    </row>
    <row r="103" spans="1:27" ht="15" customHeight="1">
      <c r="A103" s="64"/>
      <c r="B103" s="100"/>
      <c r="C103" s="100"/>
      <c r="D103" s="101"/>
      <c r="E103" s="101"/>
      <c r="F103" s="101"/>
      <c r="G103" s="101"/>
      <c r="H103" s="101"/>
      <c r="I103" s="101"/>
      <c r="J103" s="101"/>
      <c r="K103" s="101"/>
      <c r="L103" s="102"/>
      <c r="M103" s="102"/>
      <c r="N103" s="102"/>
      <c r="O103" s="106" t="s">
        <v>422</v>
      </c>
      <c r="P103" s="106"/>
      <c r="Q103" s="106"/>
      <c r="R103" s="106"/>
      <c r="S103" s="106"/>
      <c r="T103" s="106">
        <v>0</v>
      </c>
      <c r="U103" s="106"/>
      <c r="V103" s="106"/>
      <c r="W103" s="107">
        <v>0</v>
      </c>
      <c r="X103" s="107"/>
      <c r="Y103" s="107"/>
      <c r="Z103" s="107"/>
      <c r="AA103" s="64"/>
    </row>
    <row r="104" spans="1:27" ht="15" customHeight="1">
      <c r="A104" s="64"/>
      <c r="B104" s="100"/>
      <c r="C104" s="100"/>
      <c r="D104" s="101"/>
      <c r="E104" s="101"/>
      <c r="F104" s="101"/>
      <c r="G104" s="101"/>
      <c r="H104" s="101"/>
      <c r="I104" s="101"/>
      <c r="J104" s="101"/>
      <c r="K104" s="101"/>
      <c r="L104" s="102"/>
      <c r="M104" s="102"/>
      <c r="N104" s="102"/>
      <c r="O104" s="106" t="s">
        <v>423</v>
      </c>
      <c r="P104" s="106"/>
      <c r="Q104" s="106"/>
      <c r="R104" s="106"/>
      <c r="S104" s="106"/>
      <c r="T104" s="106">
        <v>0</v>
      </c>
      <c r="U104" s="106"/>
      <c r="V104" s="106"/>
      <c r="W104" s="107">
        <v>0</v>
      </c>
      <c r="X104" s="107"/>
      <c r="Y104" s="107"/>
      <c r="Z104" s="107"/>
      <c r="AA104" s="64"/>
    </row>
    <row r="105" spans="1:27" ht="15" customHeight="1">
      <c r="A105" s="64"/>
      <c r="B105" s="100"/>
      <c r="C105" s="100"/>
      <c r="D105" s="101"/>
      <c r="E105" s="101"/>
      <c r="F105" s="101"/>
      <c r="G105" s="101"/>
      <c r="H105" s="101"/>
      <c r="I105" s="101"/>
      <c r="J105" s="101"/>
      <c r="K105" s="101"/>
      <c r="L105" s="102"/>
      <c r="M105" s="102"/>
      <c r="N105" s="102"/>
      <c r="O105" s="106" t="s">
        <v>424</v>
      </c>
      <c r="P105" s="106"/>
      <c r="Q105" s="106"/>
      <c r="R105" s="106"/>
      <c r="S105" s="106"/>
      <c r="T105" s="106">
        <v>0</v>
      </c>
      <c r="U105" s="106"/>
      <c r="V105" s="106"/>
      <c r="W105" s="107">
        <v>0</v>
      </c>
      <c r="X105" s="107"/>
      <c r="Y105" s="107"/>
      <c r="Z105" s="107"/>
      <c r="AA105" s="64"/>
    </row>
    <row r="106" spans="1:27" ht="15" customHeight="1">
      <c r="A106" s="64"/>
      <c r="B106" s="100"/>
      <c r="C106" s="100"/>
      <c r="D106" s="101"/>
      <c r="E106" s="101"/>
      <c r="F106" s="101"/>
      <c r="G106" s="101"/>
      <c r="H106" s="101"/>
      <c r="I106" s="101"/>
      <c r="J106" s="101"/>
      <c r="K106" s="101"/>
      <c r="L106" s="102"/>
      <c r="M106" s="102"/>
      <c r="N106" s="102"/>
      <c r="O106" s="106" t="s">
        <v>425</v>
      </c>
      <c r="P106" s="106"/>
      <c r="Q106" s="106"/>
      <c r="R106" s="106"/>
      <c r="S106" s="106"/>
      <c r="T106" s="106">
        <v>0</v>
      </c>
      <c r="U106" s="106"/>
      <c r="V106" s="106"/>
      <c r="W106" s="107">
        <v>0</v>
      </c>
      <c r="X106" s="107"/>
      <c r="Y106" s="107"/>
      <c r="Z106" s="107"/>
      <c r="AA106" s="64"/>
    </row>
    <row r="107" spans="1:27" ht="35.15" customHeight="1">
      <c r="A107" s="64"/>
      <c r="B107" s="108" t="s">
        <v>480</v>
      </c>
      <c r="C107" s="108"/>
      <c r="D107" s="109" t="s">
        <v>481</v>
      </c>
      <c r="E107" s="109"/>
      <c r="F107" s="109"/>
      <c r="G107" s="109"/>
      <c r="H107" s="109"/>
      <c r="I107" s="109"/>
      <c r="J107" s="109"/>
      <c r="K107" s="109"/>
      <c r="L107" s="110" t="s">
        <v>451</v>
      </c>
      <c r="M107" s="110"/>
      <c r="N107" s="110"/>
      <c r="O107" s="111">
        <v>71.400000000000006</v>
      </c>
      <c r="P107" s="111"/>
      <c r="Q107" s="111"/>
      <c r="R107" s="111"/>
      <c r="S107" s="111"/>
      <c r="T107" s="111" t="s">
        <v>398</v>
      </c>
      <c r="U107" s="111"/>
      <c r="V107" s="111"/>
      <c r="W107" s="112" t="s">
        <v>398</v>
      </c>
      <c r="X107" s="112"/>
      <c r="Y107" s="112"/>
      <c r="Z107" s="112"/>
      <c r="AA107" s="64"/>
    </row>
    <row r="108" spans="1:27" ht="15" customHeight="1">
      <c r="A108" s="64"/>
      <c r="B108" s="100" t="s">
        <v>482</v>
      </c>
      <c r="C108" s="100"/>
      <c r="D108" s="101" t="s">
        <v>450</v>
      </c>
      <c r="E108" s="101"/>
      <c r="F108" s="101"/>
      <c r="G108" s="101"/>
      <c r="H108" s="101"/>
      <c r="I108" s="101"/>
      <c r="J108" s="101"/>
      <c r="K108" s="101"/>
      <c r="L108" s="102" t="s">
        <v>451</v>
      </c>
      <c r="M108" s="102"/>
      <c r="N108" s="102"/>
      <c r="O108" s="103">
        <v>150</v>
      </c>
      <c r="P108" s="103"/>
      <c r="Q108" s="103"/>
      <c r="R108" s="103"/>
      <c r="S108" s="103"/>
      <c r="T108" s="104">
        <v>0</v>
      </c>
      <c r="U108" s="104"/>
      <c r="V108" s="104"/>
      <c r="W108" s="105">
        <v>0</v>
      </c>
      <c r="X108" s="105"/>
      <c r="Y108" s="105"/>
      <c r="Z108" s="105"/>
      <c r="AA108" s="64"/>
    </row>
    <row r="109" spans="1:27" ht="15" customHeight="1">
      <c r="A109" s="64"/>
      <c r="B109" s="100"/>
      <c r="C109" s="100"/>
      <c r="D109" s="101"/>
      <c r="E109" s="101"/>
      <c r="F109" s="101"/>
      <c r="G109" s="101"/>
      <c r="H109" s="101"/>
      <c r="I109" s="101"/>
      <c r="J109" s="101"/>
      <c r="K109" s="101"/>
      <c r="L109" s="102"/>
      <c r="M109" s="102"/>
      <c r="N109" s="102"/>
      <c r="O109" s="106" t="s">
        <v>422</v>
      </c>
      <c r="P109" s="106"/>
      <c r="Q109" s="106"/>
      <c r="R109" s="106"/>
      <c r="S109" s="106"/>
      <c r="T109" s="106">
        <v>0</v>
      </c>
      <c r="U109" s="106"/>
      <c r="V109" s="106"/>
      <c r="W109" s="107">
        <v>0</v>
      </c>
      <c r="X109" s="107"/>
      <c r="Y109" s="107"/>
      <c r="Z109" s="107"/>
      <c r="AA109" s="64"/>
    </row>
    <row r="110" spans="1:27" ht="15" customHeight="1">
      <c r="A110" s="64"/>
      <c r="B110" s="100"/>
      <c r="C110" s="100"/>
      <c r="D110" s="101"/>
      <c r="E110" s="101"/>
      <c r="F110" s="101"/>
      <c r="G110" s="101"/>
      <c r="H110" s="101"/>
      <c r="I110" s="101"/>
      <c r="J110" s="101"/>
      <c r="K110" s="101"/>
      <c r="L110" s="102"/>
      <c r="M110" s="102"/>
      <c r="N110" s="102"/>
      <c r="O110" s="106" t="s">
        <v>423</v>
      </c>
      <c r="P110" s="106"/>
      <c r="Q110" s="106"/>
      <c r="R110" s="106"/>
      <c r="S110" s="106"/>
      <c r="T110" s="106">
        <v>0</v>
      </c>
      <c r="U110" s="106"/>
      <c r="V110" s="106"/>
      <c r="W110" s="107">
        <v>0</v>
      </c>
      <c r="X110" s="107"/>
      <c r="Y110" s="107"/>
      <c r="Z110" s="107"/>
      <c r="AA110" s="64"/>
    </row>
    <row r="111" spans="1:27" ht="15" customHeight="1">
      <c r="A111" s="64"/>
      <c r="B111" s="100"/>
      <c r="C111" s="100"/>
      <c r="D111" s="101"/>
      <c r="E111" s="101"/>
      <c r="F111" s="101"/>
      <c r="G111" s="101"/>
      <c r="H111" s="101"/>
      <c r="I111" s="101"/>
      <c r="J111" s="101"/>
      <c r="K111" s="101"/>
      <c r="L111" s="102"/>
      <c r="M111" s="102"/>
      <c r="N111" s="102"/>
      <c r="O111" s="106" t="s">
        <v>424</v>
      </c>
      <c r="P111" s="106"/>
      <c r="Q111" s="106"/>
      <c r="R111" s="106"/>
      <c r="S111" s="106"/>
      <c r="T111" s="106">
        <v>0</v>
      </c>
      <c r="U111" s="106"/>
      <c r="V111" s="106"/>
      <c r="W111" s="107">
        <v>0</v>
      </c>
      <c r="X111" s="107"/>
      <c r="Y111" s="107"/>
      <c r="Z111" s="107"/>
      <c r="AA111" s="64"/>
    </row>
    <row r="112" spans="1:27" ht="15" customHeight="1">
      <c r="A112" s="64"/>
      <c r="B112" s="100"/>
      <c r="C112" s="100"/>
      <c r="D112" s="101"/>
      <c r="E112" s="101"/>
      <c r="F112" s="101"/>
      <c r="G112" s="101"/>
      <c r="H112" s="101"/>
      <c r="I112" s="101"/>
      <c r="J112" s="101"/>
      <c r="K112" s="101"/>
      <c r="L112" s="102"/>
      <c r="M112" s="102"/>
      <c r="N112" s="102"/>
      <c r="O112" s="106" t="s">
        <v>425</v>
      </c>
      <c r="P112" s="106"/>
      <c r="Q112" s="106"/>
      <c r="R112" s="106"/>
      <c r="S112" s="106"/>
      <c r="T112" s="106">
        <v>0</v>
      </c>
      <c r="U112" s="106"/>
      <c r="V112" s="106"/>
      <c r="W112" s="107">
        <v>0</v>
      </c>
      <c r="X112" s="107"/>
      <c r="Y112" s="107"/>
      <c r="Z112" s="107"/>
      <c r="AA112" s="64"/>
    </row>
    <row r="113" spans="1:27" ht="35.15" customHeight="1">
      <c r="A113" s="64"/>
      <c r="B113" s="108" t="s">
        <v>483</v>
      </c>
      <c r="C113" s="108"/>
      <c r="D113" s="109" t="s">
        <v>484</v>
      </c>
      <c r="E113" s="109"/>
      <c r="F113" s="109"/>
      <c r="G113" s="109"/>
      <c r="H113" s="109"/>
      <c r="I113" s="109"/>
      <c r="J113" s="109"/>
      <c r="K113" s="109"/>
      <c r="L113" s="110" t="s">
        <v>451</v>
      </c>
      <c r="M113" s="110"/>
      <c r="N113" s="110"/>
      <c r="O113" s="111">
        <v>153</v>
      </c>
      <c r="P113" s="111"/>
      <c r="Q113" s="111"/>
      <c r="R113" s="111"/>
      <c r="S113" s="111"/>
      <c r="T113" s="111" t="s">
        <v>398</v>
      </c>
      <c r="U113" s="111"/>
      <c r="V113" s="111"/>
      <c r="W113" s="112" t="s">
        <v>398</v>
      </c>
      <c r="X113" s="112"/>
      <c r="Y113" s="112"/>
      <c r="Z113" s="112"/>
      <c r="AA113" s="64"/>
    </row>
    <row r="114" spans="1:27" ht="15" customHeight="1">
      <c r="A114" s="64"/>
      <c r="B114" s="100" t="s">
        <v>485</v>
      </c>
      <c r="C114" s="100"/>
      <c r="D114" s="101" t="s">
        <v>450</v>
      </c>
      <c r="E114" s="101"/>
      <c r="F114" s="101"/>
      <c r="G114" s="101"/>
      <c r="H114" s="101"/>
      <c r="I114" s="101"/>
      <c r="J114" s="101"/>
      <c r="K114" s="101"/>
      <c r="L114" s="102" t="s">
        <v>451</v>
      </c>
      <c r="M114" s="102"/>
      <c r="N114" s="102"/>
      <c r="O114" s="103">
        <v>420</v>
      </c>
      <c r="P114" s="103"/>
      <c r="Q114" s="103"/>
      <c r="R114" s="103"/>
      <c r="S114" s="103"/>
      <c r="T114" s="104">
        <v>0</v>
      </c>
      <c r="U114" s="104"/>
      <c r="V114" s="104"/>
      <c r="W114" s="105">
        <v>0</v>
      </c>
      <c r="X114" s="105"/>
      <c r="Y114" s="105"/>
      <c r="Z114" s="105"/>
      <c r="AA114" s="64"/>
    </row>
    <row r="115" spans="1:27" ht="15" customHeight="1">
      <c r="A115" s="64"/>
      <c r="B115" s="100"/>
      <c r="C115" s="100"/>
      <c r="D115" s="101"/>
      <c r="E115" s="101"/>
      <c r="F115" s="101"/>
      <c r="G115" s="101"/>
      <c r="H115" s="101"/>
      <c r="I115" s="101"/>
      <c r="J115" s="101"/>
      <c r="K115" s="101"/>
      <c r="L115" s="102"/>
      <c r="M115" s="102"/>
      <c r="N115" s="102"/>
      <c r="O115" s="106" t="s">
        <v>422</v>
      </c>
      <c r="P115" s="106"/>
      <c r="Q115" s="106"/>
      <c r="R115" s="106"/>
      <c r="S115" s="106"/>
      <c r="T115" s="106">
        <v>0</v>
      </c>
      <c r="U115" s="106"/>
      <c r="V115" s="106"/>
      <c r="W115" s="107">
        <v>0</v>
      </c>
      <c r="X115" s="107"/>
      <c r="Y115" s="107"/>
      <c r="Z115" s="107"/>
      <c r="AA115" s="64"/>
    </row>
    <row r="116" spans="1:27" ht="15" customHeight="1">
      <c r="A116" s="64"/>
      <c r="B116" s="100"/>
      <c r="C116" s="100"/>
      <c r="D116" s="101"/>
      <c r="E116" s="101"/>
      <c r="F116" s="101"/>
      <c r="G116" s="101"/>
      <c r="H116" s="101"/>
      <c r="I116" s="101"/>
      <c r="J116" s="101"/>
      <c r="K116" s="101"/>
      <c r="L116" s="102"/>
      <c r="M116" s="102"/>
      <c r="N116" s="102"/>
      <c r="O116" s="106" t="s">
        <v>423</v>
      </c>
      <c r="P116" s="106"/>
      <c r="Q116" s="106"/>
      <c r="R116" s="106"/>
      <c r="S116" s="106"/>
      <c r="T116" s="106">
        <v>0</v>
      </c>
      <c r="U116" s="106"/>
      <c r="V116" s="106"/>
      <c r="W116" s="107">
        <v>0</v>
      </c>
      <c r="X116" s="107"/>
      <c r="Y116" s="107"/>
      <c r="Z116" s="107"/>
      <c r="AA116" s="64"/>
    </row>
    <row r="117" spans="1:27" ht="15" customHeight="1">
      <c r="A117" s="64"/>
      <c r="B117" s="100"/>
      <c r="C117" s="100"/>
      <c r="D117" s="101"/>
      <c r="E117" s="101"/>
      <c r="F117" s="101"/>
      <c r="G117" s="101"/>
      <c r="H117" s="101"/>
      <c r="I117" s="101"/>
      <c r="J117" s="101"/>
      <c r="K117" s="101"/>
      <c r="L117" s="102"/>
      <c r="M117" s="102"/>
      <c r="N117" s="102"/>
      <c r="O117" s="106" t="s">
        <v>424</v>
      </c>
      <c r="P117" s="106"/>
      <c r="Q117" s="106"/>
      <c r="R117" s="106"/>
      <c r="S117" s="106"/>
      <c r="T117" s="106">
        <v>0</v>
      </c>
      <c r="U117" s="106"/>
      <c r="V117" s="106"/>
      <c r="W117" s="107">
        <v>0</v>
      </c>
      <c r="X117" s="107"/>
      <c r="Y117" s="107"/>
      <c r="Z117" s="107"/>
      <c r="AA117" s="64"/>
    </row>
    <row r="118" spans="1:27" ht="15" customHeight="1">
      <c r="A118" s="64"/>
      <c r="B118" s="100"/>
      <c r="C118" s="100"/>
      <c r="D118" s="101"/>
      <c r="E118" s="101"/>
      <c r="F118" s="101"/>
      <c r="G118" s="101"/>
      <c r="H118" s="101"/>
      <c r="I118" s="101"/>
      <c r="J118" s="101"/>
      <c r="K118" s="101"/>
      <c r="L118" s="102"/>
      <c r="M118" s="102"/>
      <c r="N118" s="102"/>
      <c r="O118" s="106" t="s">
        <v>425</v>
      </c>
      <c r="P118" s="106"/>
      <c r="Q118" s="106"/>
      <c r="R118" s="106"/>
      <c r="S118" s="106"/>
      <c r="T118" s="106">
        <v>0</v>
      </c>
      <c r="U118" s="106"/>
      <c r="V118" s="106"/>
      <c r="W118" s="107">
        <v>0</v>
      </c>
      <c r="X118" s="107"/>
      <c r="Y118" s="107"/>
      <c r="Z118" s="107"/>
      <c r="AA118" s="64"/>
    </row>
    <row r="119" spans="1:27" ht="35.15" customHeight="1">
      <c r="A119" s="64"/>
      <c r="B119" s="108" t="s">
        <v>486</v>
      </c>
      <c r="C119" s="108"/>
      <c r="D119" s="109" t="s">
        <v>487</v>
      </c>
      <c r="E119" s="109"/>
      <c r="F119" s="109"/>
      <c r="G119" s="109"/>
      <c r="H119" s="109"/>
      <c r="I119" s="109"/>
      <c r="J119" s="109"/>
      <c r="K119" s="109"/>
      <c r="L119" s="110" t="s">
        <v>451</v>
      </c>
      <c r="M119" s="110"/>
      <c r="N119" s="110"/>
      <c r="O119" s="111">
        <v>428.4</v>
      </c>
      <c r="P119" s="111"/>
      <c r="Q119" s="111"/>
      <c r="R119" s="111"/>
      <c r="S119" s="111"/>
      <c r="T119" s="111" t="s">
        <v>398</v>
      </c>
      <c r="U119" s="111"/>
      <c r="V119" s="111"/>
      <c r="W119" s="112" t="s">
        <v>398</v>
      </c>
      <c r="X119" s="112"/>
      <c r="Y119" s="112"/>
      <c r="Z119" s="112"/>
      <c r="AA119" s="64"/>
    </row>
    <row r="120" spans="1:27" ht="10" customHeight="1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</row>
    <row r="121" spans="1:27" s="139" customFormat="1" ht="12" customHeight="1">
      <c r="A121" s="138"/>
      <c r="B121" s="138"/>
      <c r="C121" s="138"/>
      <c r="D121" s="153" t="s">
        <v>114</v>
      </c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42">
        <f>W12+W18+W24+W30+W36+W42+W48+W54+W60+W66+W72+W78+W84+W90+W96+W102+W108+W114</f>
        <v>0</v>
      </c>
      <c r="X121" s="142"/>
      <c r="Y121" s="142"/>
      <c r="Z121" s="149"/>
      <c r="AA121" s="138"/>
    </row>
    <row r="122" spans="1:27" s="114" customFormat="1" ht="12" customHeight="1">
      <c r="A122" s="113"/>
      <c r="B122" s="113"/>
      <c r="C122" s="113"/>
      <c r="D122" s="154" t="s">
        <v>125</v>
      </c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48"/>
      <c r="X122" s="148"/>
      <c r="Y122" s="148"/>
      <c r="Z122" s="150"/>
      <c r="AA122" s="113"/>
    </row>
    <row r="123" spans="1:27" s="114" customFormat="1" ht="12" customHeight="1">
      <c r="A123" s="113"/>
      <c r="B123" s="113"/>
      <c r="C123" s="113"/>
      <c r="D123" s="154" t="str">
        <f>CONCATENATE("  ","Contributie asiguratori ")</f>
        <v xml:space="preserve">  Contributie asiguratori </v>
      </c>
      <c r="E123" s="154"/>
      <c r="F123" s="154"/>
      <c r="G123" s="154"/>
      <c r="H123" s="154"/>
      <c r="I123" s="144">
        <v>2.5000000000000001E-2</v>
      </c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2">
        <f>I123*(W14+W20+W26+W32+W38+W44+W50+W56+W62+W68+W74+W80+W86+W92+W98+W104+W110+W116)</f>
        <v>0</v>
      </c>
      <c r="X123" s="142"/>
      <c r="Y123" s="142"/>
      <c r="Z123" s="150"/>
      <c r="AA123" s="113"/>
    </row>
    <row r="124" spans="1:27" s="114" customFormat="1" ht="12" customHeight="1">
      <c r="A124" s="113"/>
      <c r="B124" s="113"/>
      <c r="C124" s="113"/>
      <c r="D124" s="153" t="s">
        <v>430</v>
      </c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42">
        <f>W121+W123</f>
        <v>0</v>
      </c>
      <c r="X124" s="142"/>
      <c r="Y124" s="142"/>
      <c r="Z124" s="150"/>
      <c r="AA124" s="113"/>
    </row>
    <row r="125" spans="1:27" s="114" customFormat="1" ht="12" customHeight="1">
      <c r="A125" s="113"/>
      <c r="B125" s="113"/>
      <c r="C125" s="113"/>
      <c r="D125" s="154" t="s">
        <v>437</v>
      </c>
      <c r="E125" s="154"/>
      <c r="F125" s="154"/>
      <c r="G125" s="154"/>
      <c r="H125" s="154"/>
      <c r="I125" s="146">
        <v>0</v>
      </c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2">
        <f>W124*I125</f>
        <v>0</v>
      </c>
      <c r="X125" s="142"/>
      <c r="Y125" s="142"/>
      <c r="Z125" s="150"/>
      <c r="AA125" s="113"/>
    </row>
    <row r="126" spans="1:27" s="114" customFormat="1" ht="12" customHeight="1">
      <c r="A126" s="113"/>
      <c r="B126" s="113"/>
      <c r="C126" s="113"/>
      <c r="D126" s="154" t="s">
        <v>438</v>
      </c>
      <c r="E126" s="154"/>
      <c r="F126" s="154"/>
      <c r="G126" s="154"/>
      <c r="H126" s="154"/>
      <c r="I126" s="146">
        <v>0</v>
      </c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2">
        <f>(W124+W125)*I126</f>
        <v>0</v>
      </c>
      <c r="X126" s="142"/>
      <c r="Y126" s="142"/>
      <c r="Z126" s="150"/>
      <c r="AA126" s="113"/>
    </row>
    <row r="127" spans="1:27" s="114" customFormat="1" ht="12" customHeight="1">
      <c r="A127" s="113"/>
      <c r="B127" s="113"/>
      <c r="C127" s="113"/>
      <c r="D127" s="153" t="s">
        <v>9</v>
      </c>
      <c r="E127" s="153"/>
      <c r="F127" s="153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42">
        <f>W124+W125+W126</f>
        <v>0</v>
      </c>
      <c r="X127" s="142"/>
      <c r="Y127" s="142"/>
      <c r="Z127" s="150"/>
      <c r="AA127" s="113"/>
    </row>
    <row r="128" spans="1:27" s="114" customFormat="1" ht="12" customHeight="1">
      <c r="A128" s="113"/>
      <c r="B128" s="113"/>
      <c r="C128" s="113"/>
      <c r="D128" s="145" t="s">
        <v>439</v>
      </c>
      <c r="E128" s="143"/>
      <c r="F128" s="143"/>
      <c r="G128" s="143"/>
      <c r="H128" s="143"/>
      <c r="I128" s="146">
        <v>0</v>
      </c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2">
        <f>W127*I128</f>
        <v>0</v>
      </c>
      <c r="X128" s="142"/>
      <c r="Y128" s="142"/>
      <c r="Z128" s="151"/>
      <c r="AA128" s="113"/>
    </row>
    <row r="129" spans="1:27" s="114" customFormat="1" ht="12" customHeight="1">
      <c r="A129" s="113"/>
      <c r="B129" s="113"/>
      <c r="C129" s="113"/>
      <c r="D129" s="153" t="s">
        <v>440</v>
      </c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42">
        <f>W127+W128</f>
        <v>0</v>
      </c>
      <c r="X129" s="142">
        <f>W127+X128</f>
        <v>0</v>
      </c>
      <c r="Y129" s="142"/>
      <c r="Z129" s="152"/>
      <c r="AA129" s="113"/>
    </row>
    <row r="130" spans="1:27" s="114" customFormat="1" ht="12" customHeight="1">
      <c r="A130" s="113"/>
      <c r="B130" s="113"/>
      <c r="C130" s="113"/>
      <c r="D130" s="154" t="s">
        <v>441</v>
      </c>
      <c r="E130" s="154"/>
      <c r="F130" s="154"/>
      <c r="G130" s="154"/>
      <c r="H130" s="154"/>
      <c r="I130" s="147">
        <v>0.19</v>
      </c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2">
        <f>W129*I130</f>
        <v>0</v>
      </c>
      <c r="X130" s="142">
        <f>X129*I130</f>
        <v>0</v>
      </c>
      <c r="Y130" s="142"/>
      <c r="Z130" s="152"/>
      <c r="AA130" s="113"/>
    </row>
    <row r="131" spans="1:27" s="139" customFormat="1" ht="12" customHeight="1">
      <c r="A131" s="138"/>
      <c r="B131" s="138"/>
      <c r="C131" s="138"/>
      <c r="D131" s="153" t="s">
        <v>442</v>
      </c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42">
        <f>W129+W130</f>
        <v>0</v>
      </c>
      <c r="X131" s="142">
        <f>X129+X130</f>
        <v>0</v>
      </c>
      <c r="Y131" s="142"/>
      <c r="Z131" s="152"/>
      <c r="AA131" s="138"/>
    </row>
  </sheetData>
  <mergeCells count="482">
    <mergeCell ref="D129:V129"/>
    <mergeCell ref="W129:Y129"/>
    <mergeCell ref="D130:H130"/>
    <mergeCell ref="J130:V130"/>
    <mergeCell ref="W130:Y130"/>
    <mergeCell ref="D131:V131"/>
    <mergeCell ref="W131:Y131"/>
    <mergeCell ref="D126:H126"/>
    <mergeCell ref="J126:V126"/>
    <mergeCell ref="W126:Y126"/>
    <mergeCell ref="D127:V127"/>
    <mergeCell ref="W127:Y127"/>
    <mergeCell ref="J128:V128"/>
    <mergeCell ref="W128:Y128"/>
    <mergeCell ref="D123:H123"/>
    <mergeCell ref="J123:V123"/>
    <mergeCell ref="W123:Y123"/>
    <mergeCell ref="D124:V124"/>
    <mergeCell ref="W124:Y124"/>
    <mergeCell ref="D125:H125"/>
    <mergeCell ref="J125:V125"/>
    <mergeCell ref="W125:Y125"/>
    <mergeCell ref="D121:V121"/>
    <mergeCell ref="W121:Y121"/>
    <mergeCell ref="D122:V122"/>
    <mergeCell ref="W122:Y122"/>
    <mergeCell ref="B119:C119"/>
    <mergeCell ref="D119:K119"/>
    <mergeCell ref="L119:N119"/>
    <mergeCell ref="O119:S119"/>
    <mergeCell ref="T119:V119"/>
    <mergeCell ref="W119:Z119"/>
    <mergeCell ref="T116:V116"/>
    <mergeCell ref="W116:Z116"/>
    <mergeCell ref="O117:S117"/>
    <mergeCell ref="T117:V117"/>
    <mergeCell ref="W117:Z117"/>
    <mergeCell ref="O118:S118"/>
    <mergeCell ref="T118:V118"/>
    <mergeCell ref="W118:Z118"/>
    <mergeCell ref="B114:C118"/>
    <mergeCell ref="D114:K118"/>
    <mergeCell ref="L114:N118"/>
    <mergeCell ref="O114:S114"/>
    <mergeCell ref="T114:V114"/>
    <mergeCell ref="W114:Z114"/>
    <mergeCell ref="O115:S115"/>
    <mergeCell ref="T115:V115"/>
    <mergeCell ref="W115:Z115"/>
    <mergeCell ref="O116:S116"/>
    <mergeCell ref="B113:C113"/>
    <mergeCell ref="D113:K113"/>
    <mergeCell ref="L113:N113"/>
    <mergeCell ref="O113:S113"/>
    <mergeCell ref="T113:V113"/>
    <mergeCell ref="W113:Z113"/>
    <mergeCell ref="T110:V110"/>
    <mergeCell ref="W110:Z110"/>
    <mergeCell ref="O111:S111"/>
    <mergeCell ref="T111:V111"/>
    <mergeCell ref="W111:Z111"/>
    <mergeCell ref="O112:S112"/>
    <mergeCell ref="T112:V112"/>
    <mergeCell ref="W112:Z112"/>
    <mergeCell ref="B108:C112"/>
    <mergeCell ref="D108:K112"/>
    <mergeCell ref="L108:N112"/>
    <mergeCell ref="O108:S108"/>
    <mergeCell ref="T108:V108"/>
    <mergeCell ref="W108:Z108"/>
    <mergeCell ref="O109:S109"/>
    <mergeCell ref="T109:V109"/>
    <mergeCell ref="W109:Z109"/>
    <mergeCell ref="O110:S110"/>
    <mergeCell ref="B107:C107"/>
    <mergeCell ref="D107:K107"/>
    <mergeCell ref="L107:N107"/>
    <mergeCell ref="O107:S107"/>
    <mergeCell ref="T107:V107"/>
    <mergeCell ref="W107:Z107"/>
    <mergeCell ref="T104:V104"/>
    <mergeCell ref="W104:Z104"/>
    <mergeCell ref="O105:S105"/>
    <mergeCell ref="T105:V105"/>
    <mergeCell ref="W105:Z105"/>
    <mergeCell ref="O106:S106"/>
    <mergeCell ref="T106:V106"/>
    <mergeCell ref="W106:Z106"/>
    <mergeCell ref="B102:C106"/>
    <mergeCell ref="D102:K106"/>
    <mergeCell ref="L102:N106"/>
    <mergeCell ref="O102:S102"/>
    <mergeCell ref="T102:V102"/>
    <mergeCell ref="W102:Z102"/>
    <mergeCell ref="O103:S103"/>
    <mergeCell ref="T103:V103"/>
    <mergeCell ref="W103:Z103"/>
    <mergeCell ref="O104:S104"/>
    <mergeCell ref="B101:C101"/>
    <mergeCell ref="D101:K101"/>
    <mergeCell ref="L101:N101"/>
    <mergeCell ref="O101:S101"/>
    <mergeCell ref="T101:V101"/>
    <mergeCell ref="W101:Z101"/>
    <mergeCell ref="T98:V98"/>
    <mergeCell ref="W98:Z98"/>
    <mergeCell ref="O99:S99"/>
    <mergeCell ref="T99:V99"/>
    <mergeCell ref="W99:Z99"/>
    <mergeCell ref="O100:S100"/>
    <mergeCell ref="T100:V100"/>
    <mergeCell ref="W100:Z100"/>
    <mergeCell ref="B96:C100"/>
    <mergeCell ref="D96:K100"/>
    <mergeCell ref="L96:N100"/>
    <mergeCell ref="O96:S96"/>
    <mergeCell ref="T96:V96"/>
    <mergeCell ref="W96:Z96"/>
    <mergeCell ref="O97:S97"/>
    <mergeCell ref="T97:V97"/>
    <mergeCell ref="W97:Z97"/>
    <mergeCell ref="O98:S98"/>
    <mergeCell ref="B95:C95"/>
    <mergeCell ref="D95:K95"/>
    <mergeCell ref="L95:N95"/>
    <mergeCell ref="O95:S95"/>
    <mergeCell ref="T95:V95"/>
    <mergeCell ref="W95:Z95"/>
    <mergeCell ref="T92:V92"/>
    <mergeCell ref="W92:Z92"/>
    <mergeCell ref="O93:S93"/>
    <mergeCell ref="T93:V93"/>
    <mergeCell ref="W93:Z93"/>
    <mergeCell ref="O94:S94"/>
    <mergeCell ref="T94:V94"/>
    <mergeCell ref="W94:Z94"/>
    <mergeCell ref="B90:C94"/>
    <mergeCell ref="D90:K94"/>
    <mergeCell ref="L90:N94"/>
    <mergeCell ref="O90:S90"/>
    <mergeCell ref="T90:V90"/>
    <mergeCell ref="W90:Z90"/>
    <mergeCell ref="O91:S91"/>
    <mergeCell ref="T91:V91"/>
    <mergeCell ref="W91:Z91"/>
    <mergeCell ref="O92:S92"/>
    <mergeCell ref="B89:C89"/>
    <mergeCell ref="D89:K89"/>
    <mergeCell ref="L89:N89"/>
    <mergeCell ref="O89:S89"/>
    <mergeCell ref="T89:V89"/>
    <mergeCell ref="W89:Z89"/>
    <mergeCell ref="T86:V86"/>
    <mergeCell ref="W86:Z86"/>
    <mergeCell ref="O87:S87"/>
    <mergeCell ref="T87:V87"/>
    <mergeCell ref="W87:Z87"/>
    <mergeCell ref="O88:S88"/>
    <mergeCell ref="T88:V88"/>
    <mergeCell ref="W88:Z88"/>
    <mergeCell ref="B84:C88"/>
    <mergeCell ref="D84:K88"/>
    <mergeCell ref="L84:N88"/>
    <mergeCell ref="O84:S84"/>
    <mergeCell ref="T84:V84"/>
    <mergeCell ref="W84:Z84"/>
    <mergeCell ref="O85:S85"/>
    <mergeCell ref="T85:V85"/>
    <mergeCell ref="W85:Z85"/>
    <mergeCell ref="O86:S86"/>
    <mergeCell ref="B83:C83"/>
    <mergeCell ref="D83:K83"/>
    <mergeCell ref="L83:N83"/>
    <mergeCell ref="O83:S83"/>
    <mergeCell ref="T83:V83"/>
    <mergeCell ref="W83:Z83"/>
    <mergeCell ref="T80:V80"/>
    <mergeCell ref="W80:Z80"/>
    <mergeCell ref="O81:S81"/>
    <mergeCell ref="T81:V81"/>
    <mergeCell ref="W81:Z81"/>
    <mergeCell ref="O82:S82"/>
    <mergeCell ref="T82:V82"/>
    <mergeCell ref="W82:Z82"/>
    <mergeCell ref="B78:C82"/>
    <mergeCell ref="D78:K82"/>
    <mergeCell ref="L78:N82"/>
    <mergeCell ref="O78:S78"/>
    <mergeCell ref="T78:V78"/>
    <mergeCell ref="W78:Z78"/>
    <mergeCell ref="O79:S79"/>
    <mergeCell ref="T79:V79"/>
    <mergeCell ref="W79:Z79"/>
    <mergeCell ref="O80:S80"/>
    <mergeCell ref="B77:C77"/>
    <mergeCell ref="D77:K77"/>
    <mergeCell ref="L77:N77"/>
    <mergeCell ref="O77:S77"/>
    <mergeCell ref="T77:V77"/>
    <mergeCell ref="W77:Z77"/>
    <mergeCell ref="T74:V74"/>
    <mergeCell ref="W74:Z74"/>
    <mergeCell ref="O75:S75"/>
    <mergeCell ref="T75:V75"/>
    <mergeCell ref="W75:Z75"/>
    <mergeCell ref="O76:S76"/>
    <mergeCell ref="T76:V76"/>
    <mergeCell ref="W76:Z76"/>
    <mergeCell ref="B72:C76"/>
    <mergeCell ref="D72:K76"/>
    <mergeCell ref="L72:N76"/>
    <mergeCell ref="O72:S72"/>
    <mergeCell ref="T72:V72"/>
    <mergeCell ref="W72:Z72"/>
    <mergeCell ref="O73:S73"/>
    <mergeCell ref="T73:V73"/>
    <mergeCell ref="W73:Z73"/>
    <mergeCell ref="O74:S74"/>
    <mergeCell ref="B71:C71"/>
    <mergeCell ref="D71:K71"/>
    <mergeCell ref="L71:N71"/>
    <mergeCell ref="O71:S71"/>
    <mergeCell ref="T71:V71"/>
    <mergeCell ref="W71:Z71"/>
    <mergeCell ref="T68:V68"/>
    <mergeCell ref="W68:Z68"/>
    <mergeCell ref="O69:S69"/>
    <mergeCell ref="T69:V69"/>
    <mergeCell ref="W69:Z69"/>
    <mergeCell ref="O70:S70"/>
    <mergeCell ref="T70:V70"/>
    <mergeCell ref="W70:Z70"/>
    <mergeCell ref="B66:C70"/>
    <mergeCell ref="D66:K70"/>
    <mergeCell ref="L66:N70"/>
    <mergeCell ref="O66:S66"/>
    <mergeCell ref="T66:V66"/>
    <mergeCell ref="W66:Z66"/>
    <mergeCell ref="O67:S67"/>
    <mergeCell ref="T67:V67"/>
    <mergeCell ref="W67:Z67"/>
    <mergeCell ref="O68:S68"/>
    <mergeCell ref="B65:C65"/>
    <mergeCell ref="D65:K65"/>
    <mergeCell ref="L65:N65"/>
    <mergeCell ref="O65:S65"/>
    <mergeCell ref="T65:V65"/>
    <mergeCell ref="W65:Z65"/>
    <mergeCell ref="T62:V62"/>
    <mergeCell ref="W62:Z62"/>
    <mergeCell ref="O63:S63"/>
    <mergeCell ref="T63:V63"/>
    <mergeCell ref="W63:Z63"/>
    <mergeCell ref="O64:S64"/>
    <mergeCell ref="T64:V64"/>
    <mergeCell ref="W64:Z64"/>
    <mergeCell ref="B60:C64"/>
    <mergeCell ref="D60:K64"/>
    <mergeCell ref="L60:N64"/>
    <mergeCell ref="O60:S60"/>
    <mergeCell ref="T60:V60"/>
    <mergeCell ref="W60:Z60"/>
    <mergeCell ref="O61:S61"/>
    <mergeCell ref="T61:V61"/>
    <mergeCell ref="W61:Z61"/>
    <mergeCell ref="O62:S62"/>
    <mergeCell ref="B59:C59"/>
    <mergeCell ref="D59:K59"/>
    <mergeCell ref="L59:N59"/>
    <mergeCell ref="O59:S59"/>
    <mergeCell ref="T59:V59"/>
    <mergeCell ref="W59:Z59"/>
    <mergeCell ref="T56:V56"/>
    <mergeCell ref="W56:Z56"/>
    <mergeCell ref="O57:S57"/>
    <mergeCell ref="T57:V57"/>
    <mergeCell ref="W57:Z57"/>
    <mergeCell ref="O58:S58"/>
    <mergeCell ref="T58:V58"/>
    <mergeCell ref="W58:Z58"/>
    <mergeCell ref="B54:C58"/>
    <mergeCell ref="D54:K58"/>
    <mergeCell ref="L54:N58"/>
    <mergeCell ref="O54:S54"/>
    <mergeCell ref="T54:V54"/>
    <mergeCell ref="W54:Z54"/>
    <mergeCell ref="O55:S55"/>
    <mergeCell ref="T55:V55"/>
    <mergeCell ref="W55:Z55"/>
    <mergeCell ref="O56:S56"/>
    <mergeCell ref="B53:C53"/>
    <mergeCell ref="D53:K53"/>
    <mergeCell ref="L53:N53"/>
    <mergeCell ref="O53:S53"/>
    <mergeCell ref="T53:V53"/>
    <mergeCell ref="W53:Z53"/>
    <mergeCell ref="T50:V50"/>
    <mergeCell ref="W50:Z50"/>
    <mergeCell ref="O51:S51"/>
    <mergeCell ref="T51:V51"/>
    <mergeCell ref="W51:Z51"/>
    <mergeCell ref="O52:S52"/>
    <mergeCell ref="T52:V52"/>
    <mergeCell ref="W52:Z52"/>
    <mergeCell ref="B48:C52"/>
    <mergeCell ref="D48:K52"/>
    <mergeCell ref="L48:N52"/>
    <mergeCell ref="O48:S48"/>
    <mergeCell ref="T48:V48"/>
    <mergeCell ref="W48:Z48"/>
    <mergeCell ref="O49:S49"/>
    <mergeCell ref="T49:V49"/>
    <mergeCell ref="W49:Z49"/>
    <mergeCell ref="O50:S50"/>
    <mergeCell ref="B47:C47"/>
    <mergeCell ref="D47:K47"/>
    <mergeCell ref="L47:N47"/>
    <mergeCell ref="O47:S47"/>
    <mergeCell ref="T47:V47"/>
    <mergeCell ref="W47:Z47"/>
    <mergeCell ref="T44:V44"/>
    <mergeCell ref="W44:Z44"/>
    <mergeCell ref="O45:S45"/>
    <mergeCell ref="T45:V45"/>
    <mergeCell ref="W45:Z45"/>
    <mergeCell ref="O46:S46"/>
    <mergeCell ref="T46:V46"/>
    <mergeCell ref="W46:Z46"/>
    <mergeCell ref="B42:C46"/>
    <mergeCell ref="D42:K46"/>
    <mergeCell ref="L42:N46"/>
    <mergeCell ref="O42:S42"/>
    <mergeCell ref="T42:V42"/>
    <mergeCell ref="W42:Z42"/>
    <mergeCell ref="O43:S43"/>
    <mergeCell ref="T43:V43"/>
    <mergeCell ref="W43:Z43"/>
    <mergeCell ref="O44:S44"/>
    <mergeCell ref="B41:C41"/>
    <mergeCell ref="D41:K41"/>
    <mergeCell ref="L41:N41"/>
    <mergeCell ref="O41:S41"/>
    <mergeCell ref="T41:V41"/>
    <mergeCell ref="W41:Z41"/>
    <mergeCell ref="T38:V38"/>
    <mergeCell ref="W38:Z38"/>
    <mergeCell ref="O39:S39"/>
    <mergeCell ref="T39:V39"/>
    <mergeCell ref="W39:Z39"/>
    <mergeCell ref="O40:S40"/>
    <mergeCell ref="T40:V40"/>
    <mergeCell ref="W40:Z40"/>
    <mergeCell ref="B36:C40"/>
    <mergeCell ref="D36:K40"/>
    <mergeCell ref="L36:N40"/>
    <mergeCell ref="O36:S36"/>
    <mergeCell ref="T36:V36"/>
    <mergeCell ref="W36:Z36"/>
    <mergeCell ref="O37:S37"/>
    <mergeCell ref="T37:V37"/>
    <mergeCell ref="W37:Z37"/>
    <mergeCell ref="O38:S38"/>
    <mergeCell ref="B35:C35"/>
    <mergeCell ref="D35:K35"/>
    <mergeCell ref="L35:N35"/>
    <mergeCell ref="O35:S35"/>
    <mergeCell ref="T35:V35"/>
    <mergeCell ref="W35:Z35"/>
    <mergeCell ref="T32:V32"/>
    <mergeCell ref="W32:Z32"/>
    <mergeCell ref="O33:S33"/>
    <mergeCell ref="T33:V33"/>
    <mergeCell ref="W33:Z33"/>
    <mergeCell ref="O34:S34"/>
    <mergeCell ref="T34:V34"/>
    <mergeCell ref="W34:Z34"/>
    <mergeCell ref="B30:C34"/>
    <mergeCell ref="D30:K34"/>
    <mergeCell ref="L30:N34"/>
    <mergeCell ref="O30:S30"/>
    <mergeCell ref="T30:V30"/>
    <mergeCell ref="W30:Z30"/>
    <mergeCell ref="O31:S31"/>
    <mergeCell ref="T31:V31"/>
    <mergeCell ref="W31:Z31"/>
    <mergeCell ref="O32:S32"/>
    <mergeCell ref="B29:C29"/>
    <mergeCell ref="D29:K29"/>
    <mergeCell ref="L29:N29"/>
    <mergeCell ref="O29:S29"/>
    <mergeCell ref="T29:V29"/>
    <mergeCell ref="W29:Z29"/>
    <mergeCell ref="T26:V26"/>
    <mergeCell ref="W26:Z26"/>
    <mergeCell ref="O27:S27"/>
    <mergeCell ref="T27:V27"/>
    <mergeCell ref="W27:Z27"/>
    <mergeCell ref="O28:S28"/>
    <mergeCell ref="T28:V28"/>
    <mergeCell ref="W28:Z28"/>
    <mergeCell ref="B24:C28"/>
    <mergeCell ref="D24:K28"/>
    <mergeCell ref="L24:N28"/>
    <mergeCell ref="O24:S24"/>
    <mergeCell ref="T24:V24"/>
    <mergeCell ref="W24:Z24"/>
    <mergeCell ref="O25:S25"/>
    <mergeCell ref="T25:V25"/>
    <mergeCell ref="W25:Z25"/>
    <mergeCell ref="O26:S26"/>
    <mergeCell ref="B23:C23"/>
    <mergeCell ref="D23:K23"/>
    <mergeCell ref="L23:N23"/>
    <mergeCell ref="O23:S23"/>
    <mergeCell ref="T23:V23"/>
    <mergeCell ref="W23:Z23"/>
    <mergeCell ref="T20:V20"/>
    <mergeCell ref="W20:Z20"/>
    <mergeCell ref="O21:S21"/>
    <mergeCell ref="T21:V21"/>
    <mergeCell ref="W21:Z21"/>
    <mergeCell ref="O22:S22"/>
    <mergeCell ref="T22:V22"/>
    <mergeCell ref="W22:Z22"/>
    <mergeCell ref="B18:C22"/>
    <mergeCell ref="D18:K22"/>
    <mergeCell ref="L18:N22"/>
    <mergeCell ref="O18:S18"/>
    <mergeCell ref="T18:V18"/>
    <mergeCell ref="W18:Z18"/>
    <mergeCell ref="O19:S19"/>
    <mergeCell ref="T19:V19"/>
    <mergeCell ref="W19:Z19"/>
    <mergeCell ref="O20:S20"/>
    <mergeCell ref="B17:C17"/>
    <mergeCell ref="D17:K17"/>
    <mergeCell ref="L17:N17"/>
    <mergeCell ref="O17:S17"/>
    <mergeCell ref="T17:V17"/>
    <mergeCell ref="W17:Z17"/>
    <mergeCell ref="T14:V14"/>
    <mergeCell ref="W14:Z14"/>
    <mergeCell ref="O15:S15"/>
    <mergeCell ref="T15:V15"/>
    <mergeCell ref="W15:Z15"/>
    <mergeCell ref="O16:S16"/>
    <mergeCell ref="T16:V16"/>
    <mergeCell ref="W16:Z16"/>
    <mergeCell ref="B12:C16"/>
    <mergeCell ref="D12:K16"/>
    <mergeCell ref="L12:N16"/>
    <mergeCell ref="O12:S12"/>
    <mergeCell ref="T12:V12"/>
    <mergeCell ref="W12:Z12"/>
    <mergeCell ref="O13:S13"/>
    <mergeCell ref="T13:V13"/>
    <mergeCell ref="W13:Z13"/>
    <mergeCell ref="O14:S14"/>
    <mergeCell ref="B11:C11"/>
    <mergeCell ref="D11:K11"/>
    <mergeCell ref="L11:N11"/>
    <mergeCell ref="O11:S11"/>
    <mergeCell ref="T11:V11"/>
    <mergeCell ref="W11:Z11"/>
    <mergeCell ref="B7:Z7"/>
    <mergeCell ref="B9:S9"/>
    <mergeCell ref="T9:Z9"/>
    <mergeCell ref="B10:C10"/>
    <mergeCell ref="D10:K10"/>
    <mergeCell ref="L10:N10"/>
    <mergeCell ref="O10:S10"/>
    <mergeCell ref="T10:V10"/>
    <mergeCell ref="W10:Z10"/>
    <mergeCell ref="B2:D2"/>
    <mergeCell ref="E2:Q2"/>
    <mergeCell ref="R2:Z5"/>
    <mergeCell ref="B3:D3"/>
    <mergeCell ref="E3:Q3"/>
    <mergeCell ref="B4:D4"/>
    <mergeCell ref="E4:Q4"/>
    <mergeCell ref="B5:D5"/>
    <mergeCell ref="E5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9F96C-051B-482F-B12F-574F1CBF3851}">
  <dimension ref="A1:AA98"/>
  <sheetViews>
    <sheetView topLeftCell="A82" workbookViewId="0">
      <selection activeCell="A88" sqref="A88:XFD98"/>
    </sheetView>
  </sheetViews>
  <sheetFormatPr defaultRowHeight="14.5"/>
  <cols>
    <col min="1" max="1" width="3.453125" customWidth="1"/>
    <col min="2" max="2" width="5" customWidth="1"/>
    <col min="3" max="3" width="0.7265625" customWidth="1"/>
    <col min="4" max="4" width="6" customWidth="1"/>
    <col min="5" max="5" width="13.453125" customWidth="1"/>
    <col min="6" max="6" width="5" customWidth="1"/>
    <col min="7" max="7" width="3.453125" customWidth="1"/>
    <col min="8" max="8" width="1.7265625" customWidth="1"/>
    <col min="9" max="9" width="11.7265625" customWidth="1"/>
    <col min="10" max="10" width="0.81640625" customWidth="1"/>
    <col min="11" max="11" width="3.81640625" customWidth="1"/>
    <col min="12" max="12" width="3.7265625" customWidth="1"/>
    <col min="13" max="13" width="0.81640625" customWidth="1"/>
    <col min="14" max="14" width="2.1796875" customWidth="1"/>
    <col min="15" max="15" width="0.26953125" customWidth="1"/>
    <col min="16" max="16" width="1.7265625" customWidth="1"/>
    <col min="17" max="17" width="5" customWidth="1"/>
    <col min="18" max="19" width="1.7265625" customWidth="1"/>
    <col min="20" max="21" width="3.453125" customWidth="1"/>
    <col min="22" max="23" width="5" customWidth="1"/>
    <col min="24" max="25" width="3.453125" customWidth="1"/>
    <col min="26" max="26" width="0.81640625" customWidth="1"/>
    <col min="27" max="27" width="3.453125" customWidth="1"/>
    <col min="257" max="257" width="3.453125" customWidth="1"/>
    <col min="258" max="258" width="5" customWidth="1"/>
    <col min="259" max="259" width="0.7265625" customWidth="1"/>
    <col min="260" max="260" width="6" customWidth="1"/>
    <col min="261" max="261" width="13.453125" customWidth="1"/>
    <col min="262" max="262" width="5" customWidth="1"/>
    <col min="263" max="263" width="3.453125" customWidth="1"/>
    <col min="264" max="264" width="1.7265625" customWidth="1"/>
    <col min="265" max="265" width="11.7265625" customWidth="1"/>
    <col min="266" max="266" width="0.81640625" customWidth="1"/>
    <col min="267" max="267" width="3.81640625" customWidth="1"/>
    <col min="268" max="268" width="3.7265625" customWidth="1"/>
    <col min="269" max="269" width="0.81640625" customWidth="1"/>
    <col min="270" max="270" width="2.1796875" customWidth="1"/>
    <col min="271" max="271" width="0.26953125" customWidth="1"/>
    <col min="272" max="272" width="1.7265625" customWidth="1"/>
    <col min="273" max="273" width="5" customWidth="1"/>
    <col min="274" max="275" width="1.7265625" customWidth="1"/>
    <col min="276" max="277" width="3.453125" customWidth="1"/>
    <col min="278" max="279" width="5" customWidth="1"/>
    <col min="280" max="281" width="3.453125" customWidth="1"/>
    <col min="282" max="282" width="0.81640625" customWidth="1"/>
    <col min="283" max="283" width="3.453125" customWidth="1"/>
    <col min="513" max="513" width="3.453125" customWidth="1"/>
    <col min="514" max="514" width="5" customWidth="1"/>
    <col min="515" max="515" width="0.7265625" customWidth="1"/>
    <col min="516" max="516" width="6" customWidth="1"/>
    <col min="517" max="517" width="13.453125" customWidth="1"/>
    <col min="518" max="518" width="5" customWidth="1"/>
    <col min="519" max="519" width="3.453125" customWidth="1"/>
    <col min="520" max="520" width="1.7265625" customWidth="1"/>
    <col min="521" max="521" width="11.7265625" customWidth="1"/>
    <col min="522" max="522" width="0.81640625" customWidth="1"/>
    <col min="523" max="523" width="3.81640625" customWidth="1"/>
    <col min="524" max="524" width="3.7265625" customWidth="1"/>
    <col min="525" max="525" width="0.81640625" customWidth="1"/>
    <col min="526" max="526" width="2.1796875" customWidth="1"/>
    <col min="527" max="527" width="0.26953125" customWidth="1"/>
    <col min="528" max="528" width="1.7265625" customWidth="1"/>
    <col min="529" max="529" width="5" customWidth="1"/>
    <col min="530" max="531" width="1.7265625" customWidth="1"/>
    <col min="532" max="533" width="3.453125" customWidth="1"/>
    <col min="534" max="535" width="5" customWidth="1"/>
    <col min="536" max="537" width="3.453125" customWidth="1"/>
    <col min="538" max="538" width="0.81640625" customWidth="1"/>
    <col min="539" max="539" width="3.453125" customWidth="1"/>
    <col min="769" max="769" width="3.453125" customWidth="1"/>
    <col min="770" max="770" width="5" customWidth="1"/>
    <col min="771" max="771" width="0.7265625" customWidth="1"/>
    <col min="772" max="772" width="6" customWidth="1"/>
    <col min="773" max="773" width="13.453125" customWidth="1"/>
    <col min="774" max="774" width="5" customWidth="1"/>
    <col min="775" max="775" width="3.453125" customWidth="1"/>
    <col min="776" max="776" width="1.7265625" customWidth="1"/>
    <col min="777" max="777" width="11.7265625" customWidth="1"/>
    <col min="778" max="778" width="0.81640625" customWidth="1"/>
    <col min="779" max="779" width="3.81640625" customWidth="1"/>
    <col min="780" max="780" width="3.7265625" customWidth="1"/>
    <col min="781" max="781" width="0.81640625" customWidth="1"/>
    <col min="782" max="782" width="2.1796875" customWidth="1"/>
    <col min="783" max="783" width="0.26953125" customWidth="1"/>
    <col min="784" max="784" width="1.7265625" customWidth="1"/>
    <col min="785" max="785" width="5" customWidth="1"/>
    <col min="786" max="787" width="1.7265625" customWidth="1"/>
    <col min="788" max="789" width="3.453125" customWidth="1"/>
    <col min="790" max="791" width="5" customWidth="1"/>
    <col min="792" max="793" width="3.453125" customWidth="1"/>
    <col min="794" max="794" width="0.81640625" customWidth="1"/>
    <col min="795" max="795" width="3.453125" customWidth="1"/>
    <col min="1025" max="1025" width="3.453125" customWidth="1"/>
    <col min="1026" max="1026" width="5" customWidth="1"/>
    <col min="1027" max="1027" width="0.7265625" customWidth="1"/>
    <col min="1028" max="1028" width="6" customWidth="1"/>
    <col min="1029" max="1029" width="13.453125" customWidth="1"/>
    <col min="1030" max="1030" width="5" customWidth="1"/>
    <col min="1031" max="1031" width="3.453125" customWidth="1"/>
    <col min="1032" max="1032" width="1.7265625" customWidth="1"/>
    <col min="1033" max="1033" width="11.7265625" customWidth="1"/>
    <col min="1034" max="1034" width="0.81640625" customWidth="1"/>
    <col min="1035" max="1035" width="3.81640625" customWidth="1"/>
    <col min="1036" max="1036" width="3.7265625" customWidth="1"/>
    <col min="1037" max="1037" width="0.81640625" customWidth="1"/>
    <col min="1038" max="1038" width="2.1796875" customWidth="1"/>
    <col min="1039" max="1039" width="0.26953125" customWidth="1"/>
    <col min="1040" max="1040" width="1.7265625" customWidth="1"/>
    <col min="1041" max="1041" width="5" customWidth="1"/>
    <col min="1042" max="1043" width="1.7265625" customWidth="1"/>
    <col min="1044" max="1045" width="3.453125" customWidth="1"/>
    <col min="1046" max="1047" width="5" customWidth="1"/>
    <col min="1048" max="1049" width="3.453125" customWidth="1"/>
    <col min="1050" max="1050" width="0.81640625" customWidth="1"/>
    <col min="1051" max="1051" width="3.453125" customWidth="1"/>
    <col min="1281" max="1281" width="3.453125" customWidth="1"/>
    <col min="1282" max="1282" width="5" customWidth="1"/>
    <col min="1283" max="1283" width="0.7265625" customWidth="1"/>
    <col min="1284" max="1284" width="6" customWidth="1"/>
    <col min="1285" max="1285" width="13.453125" customWidth="1"/>
    <col min="1286" max="1286" width="5" customWidth="1"/>
    <col min="1287" max="1287" width="3.453125" customWidth="1"/>
    <col min="1288" max="1288" width="1.7265625" customWidth="1"/>
    <col min="1289" max="1289" width="11.7265625" customWidth="1"/>
    <col min="1290" max="1290" width="0.81640625" customWidth="1"/>
    <col min="1291" max="1291" width="3.81640625" customWidth="1"/>
    <col min="1292" max="1292" width="3.7265625" customWidth="1"/>
    <col min="1293" max="1293" width="0.81640625" customWidth="1"/>
    <col min="1294" max="1294" width="2.1796875" customWidth="1"/>
    <col min="1295" max="1295" width="0.26953125" customWidth="1"/>
    <col min="1296" max="1296" width="1.7265625" customWidth="1"/>
    <col min="1297" max="1297" width="5" customWidth="1"/>
    <col min="1298" max="1299" width="1.7265625" customWidth="1"/>
    <col min="1300" max="1301" width="3.453125" customWidth="1"/>
    <col min="1302" max="1303" width="5" customWidth="1"/>
    <col min="1304" max="1305" width="3.453125" customWidth="1"/>
    <col min="1306" max="1306" width="0.81640625" customWidth="1"/>
    <col min="1307" max="1307" width="3.453125" customWidth="1"/>
    <col min="1537" max="1537" width="3.453125" customWidth="1"/>
    <col min="1538" max="1538" width="5" customWidth="1"/>
    <col min="1539" max="1539" width="0.7265625" customWidth="1"/>
    <col min="1540" max="1540" width="6" customWidth="1"/>
    <col min="1541" max="1541" width="13.453125" customWidth="1"/>
    <col min="1542" max="1542" width="5" customWidth="1"/>
    <col min="1543" max="1543" width="3.453125" customWidth="1"/>
    <col min="1544" max="1544" width="1.7265625" customWidth="1"/>
    <col min="1545" max="1545" width="11.7265625" customWidth="1"/>
    <col min="1546" max="1546" width="0.81640625" customWidth="1"/>
    <col min="1547" max="1547" width="3.81640625" customWidth="1"/>
    <col min="1548" max="1548" width="3.7265625" customWidth="1"/>
    <col min="1549" max="1549" width="0.81640625" customWidth="1"/>
    <col min="1550" max="1550" width="2.1796875" customWidth="1"/>
    <col min="1551" max="1551" width="0.26953125" customWidth="1"/>
    <col min="1552" max="1552" width="1.7265625" customWidth="1"/>
    <col min="1553" max="1553" width="5" customWidth="1"/>
    <col min="1554" max="1555" width="1.7265625" customWidth="1"/>
    <col min="1556" max="1557" width="3.453125" customWidth="1"/>
    <col min="1558" max="1559" width="5" customWidth="1"/>
    <col min="1560" max="1561" width="3.453125" customWidth="1"/>
    <col min="1562" max="1562" width="0.81640625" customWidth="1"/>
    <col min="1563" max="1563" width="3.453125" customWidth="1"/>
    <col min="1793" max="1793" width="3.453125" customWidth="1"/>
    <col min="1794" max="1794" width="5" customWidth="1"/>
    <col min="1795" max="1795" width="0.7265625" customWidth="1"/>
    <col min="1796" max="1796" width="6" customWidth="1"/>
    <col min="1797" max="1797" width="13.453125" customWidth="1"/>
    <col min="1798" max="1798" width="5" customWidth="1"/>
    <col min="1799" max="1799" width="3.453125" customWidth="1"/>
    <col min="1800" max="1800" width="1.7265625" customWidth="1"/>
    <col min="1801" max="1801" width="11.7265625" customWidth="1"/>
    <col min="1802" max="1802" width="0.81640625" customWidth="1"/>
    <col min="1803" max="1803" width="3.81640625" customWidth="1"/>
    <col min="1804" max="1804" width="3.7265625" customWidth="1"/>
    <col min="1805" max="1805" width="0.81640625" customWidth="1"/>
    <col min="1806" max="1806" width="2.1796875" customWidth="1"/>
    <col min="1807" max="1807" width="0.26953125" customWidth="1"/>
    <col min="1808" max="1808" width="1.7265625" customWidth="1"/>
    <col min="1809" max="1809" width="5" customWidth="1"/>
    <col min="1810" max="1811" width="1.7265625" customWidth="1"/>
    <col min="1812" max="1813" width="3.453125" customWidth="1"/>
    <col min="1814" max="1815" width="5" customWidth="1"/>
    <col min="1816" max="1817" width="3.453125" customWidth="1"/>
    <col min="1818" max="1818" width="0.81640625" customWidth="1"/>
    <col min="1819" max="1819" width="3.453125" customWidth="1"/>
    <col min="2049" max="2049" width="3.453125" customWidth="1"/>
    <col min="2050" max="2050" width="5" customWidth="1"/>
    <col min="2051" max="2051" width="0.7265625" customWidth="1"/>
    <col min="2052" max="2052" width="6" customWidth="1"/>
    <col min="2053" max="2053" width="13.453125" customWidth="1"/>
    <col min="2054" max="2054" width="5" customWidth="1"/>
    <col min="2055" max="2055" width="3.453125" customWidth="1"/>
    <col min="2056" max="2056" width="1.7265625" customWidth="1"/>
    <col min="2057" max="2057" width="11.7265625" customWidth="1"/>
    <col min="2058" max="2058" width="0.81640625" customWidth="1"/>
    <col min="2059" max="2059" width="3.81640625" customWidth="1"/>
    <col min="2060" max="2060" width="3.7265625" customWidth="1"/>
    <col min="2061" max="2061" width="0.81640625" customWidth="1"/>
    <col min="2062" max="2062" width="2.1796875" customWidth="1"/>
    <col min="2063" max="2063" width="0.26953125" customWidth="1"/>
    <col min="2064" max="2064" width="1.7265625" customWidth="1"/>
    <col min="2065" max="2065" width="5" customWidth="1"/>
    <col min="2066" max="2067" width="1.7265625" customWidth="1"/>
    <col min="2068" max="2069" width="3.453125" customWidth="1"/>
    <col min="2070" max="2071" width="5" customWidth="1"/>
    <col min="2072" max="2073" width="3.453125" customWidth="1"/>
    <col min="2074" max="2074" width="0.81640625" customWidth="1"/>
    <col min="2075" max="2075" width="3.453125" customWidth="1"/>
    <col min="2305" max="2305" width="3.453125" customWidth="1"/>
    <col min="2306" max="2306" width="5" customWidth="1"/>
    <col min="2307" max="2307" width="0.7265625" customWidth="1"/>
    <col min="2308" max="2308" width="6" customWidth="1"/>
    <col min="2309" max="2309" width="13.453125" customWidth="1"/>
    <col min="2310" max="2310" width="5" customWidth="1"/>
    <col min="2311" max="2311" width="3.453125" customWidth="1"/>
    <col min="2312" max="2312" width="1.7265625" customWidth="1"/>
    <col min="2313" max="2313" width="11.7265625" customWidth="1"/>
    <col min="2314" max="2314" width="0.81640625" customWidth="1"/>
    <col min="2315" max="2315" width="3.81640625" customWidth="1"/>
    <col min="2316" max="2316" width="3.7265625" customWidth="1"/>
    <col min="2317" max="2317" width="0.81640625" customWidth="1"/>
    <col min="2318" max="2318" width="2.1796875" customWidth="1"/>
    <col min="2319" max="2319" width="0.26953125" customWidth="1"/>
    <col min="2320" max="2320" width="1.7265625" customWidth="1"/>
    <col min="2321" max="2321" width="5" customWidth="1"/>
    <col min="2322" max="2323" width="1.7265625" customWidth="1"/>
    <col min="2324" max="2325" width="3.453125" customWidth="1"/>
    <col min="2326" max="2327" width="5" customWidth="1"/>
    <col min="2328" max="2329" width="3.453125" customWidth="1"/>
    <col min="2330" max="2330" width="0.81640625" customWidth="1"/>
    <col min="2331" max="2331" width="3.453125" customWidth="1"/>
    <col min="2561" max="2561" width="3.453125" customWidth="1"/>
    <col min="2562" max="2562" width="5" customWidth="1"/>
    <col min="2563" max="2563" width="0.7265625" customWidth="1"/>
    <col min="2564" max="2564" width="6" customWidth="1"/>
    <col min="2565" max="2565" width="13.453125" customWidth="1"/>
    <col min="2566" max="2566" width="5" customWidth="1"/>
    <col min="2567" max="2567" width="3.453125" customWidth="1"/>
    <col min="2568" max="2568" width="1.7265625" customWidth="1"/>
    <col min="2569" max="2569" width="11.7265625" customWidth="1"/>
    <col min="2570" max="2570" width="0.81640625" customWidth="1"/>
    <col min="2571" max="2571" width="3.81640625" customWidth="1"/>
    <col min="2572" max="2572" width="3.7265625" customWidth="1"/>
    <col min="2573" max="2573" width="0.81640625" customWidth="1"/>
    <col min="2574" max="2574" width="2.1796875" customWidth="1"/>
    <col min="2575" max="2575" width="0.26953125" customWidth="1"/>
    <col min="2576" max="2576" width="1.7265625" customWidth="1"/>
    <col min="2577" max="2577" width="5" customWidth="1"/>
    <col min="2578" max="2579" width="1.7265625" customWidth="1"/>
    <col min="2580" max="2581" width="3.453125" customWidth="1"/>
    <col min="2582" max="2583" width="5" customWidth="1"/>
    <col min="2584" max="2585" width="3.453125" customWidth="1"/>
    <col min="2586" max="2586" width="0.81640625" customWidth="1"/>
    <col min="2587" max="2587" width="3.453125" customWidth="1"/>
    <col min="2817" max="2817" width="3.453125" customWidth="1"/>
    <col min="2818" max="2818" width="5" customWidth="1"/>
    <col min="2819" max="2819" width="0.7265625" customWidth="1"/>
    <col min="2820" max="2820" width="6" customWidth="1"/>
    <col min="2821" max="2821" width="13.453125" customWidth="1"/>
    <col min="2822" max="2822" width="5" customWidth="1"/>
    <col min="2823" max="2823" width="3.453125" customWidth="1"/>
    <col min="2824" max="2824" width="1.7265625" customWidth="1"/>
    <col min="2825" max="2825" width="11.7265625" customWidth="1"/>
    <col min="2826" max="2826" width="0.81640625" customWidth="1"/>
    <col min="2827" max="2827" width="3.81640625" customWidth="1"/>
    <col min="2828" max="2828" width="3.7265625" customWidth="1"/>
    <col min="2829" max="2829" width="0.81640625" customWidth="1"/>
    <col min="2830" max="2830" width="2.1796875" customWidth="1"/>
    <col min="2831" max="2831" width="0.26953125" customWidth="1"/>
    <col min="2832" max="2832" width="1.7265625" customWidth="1"/>
    <col min="2833" max="2833" width="5" customWidth="1"/>
    <col min="2834" max="2835" width="1.7265625" customWidth="1"/>
    <col min="2836" max="2837" width="3.453125" customWidth="1"/>
    <col min="2838" max="2839" width="5" customWidth="1"/>
    <col min="2840" max="2841" width="3.453125" customWidth="1"/>
    <col min="2842" max="2842" width="0.81640625" customWidth="1"/>
    <col min="2843" max="2843" width="3.453125" customWidth="1"/>
    <col min="3073" max="3073" width="3.453125" customWidth="1"/>
    <col min="3074" max="3074" width="5" customWidth="1"/>
    <col min="3075" max="3075" width="0.7265625" customWidth="1"/>
    <col min="3076" max="3076" width="6" customWidth="1"/>
    <col min="3077" max="3077" width="13.453125" customWidth="1"/>
    <col min="3078" max="3078" width="5" customWidth="1"/>
    <col min="3079" max="3079" width="3.453125" customWidth="1"/>
    <col min="3080" max="3080" width="1.7265625" customWidth="1"/>
    <col min="3081" max="3081" width="11.7265625" customWidth="1"/>
    <col min="3082" max="3082" width="0.81640625" customWidth="1"/>
    <col min="3083" max="3083" width="3.81640625" customWidth="1"/>
    <col min="3084" max="3084" width="3.7265625" customWidth="1"/>
    <col min="3085" max="3085" width="0.81640625" customWidth="1"/>
    <col min="3086" max="3086" width="2.1796875" customWidth="1"/>
    <col min="3087" max="3087" width="0.26953125" customWidth="1"/>
    <col min="3088" max="3088" width="1.7265625" customWidth="1"/>
    <col min="3089" max="3089" width="5" customWidth="1"/>
    <col min="3090" max="3091" width="1.7265625" customWidth="1"/>
    <col min="3092" max="3093" width="3.453125" customWidth="1"/>
    <col min="3094" max="3095" width="5" customWidth="1"/>
    <col min="3096" max="3097" width="3.453125" customWidth="1"/>
    <col min="3098" max="3098" width="0.81640625" customWidth="1"/>
    <col min="3099" max="3099" width="3.453125" customWidth="1"/>
    <col min="3329" max="3329" width="3.453125" customWidth="1"/>
    <col min="3330" max="3330" width="5" customWidth="1"/>
    <col min="3331" max="3331" width="0.7265625" customWidth="1"/>
    <col min="3332" max="3332" width="6" customWidth="1"/>
    <col min="3333" max="3333" width="13.453125" customWidth="1"/>
    <col min="3334" max="3334" width="5" customWidth="1"/>
    <col min="3335" max="3335" width="3.453125" customWidth="1"/>
    <col min="3336" max="3336" width="1.7265625" customWidth="1"/>
    <col min="3337" max="3337" width="11.7265625" customWidth="1"/>
    <col min="3338" max="3338" width="0.81640625" customWidth="1"/>
    <col min="3339" max="3339" width="3.81640625" customWidth="1"/>
    <col min="3340" max="3340" width="3.7265625" customWidth="1"/>
    <col min="3341" max="3341" width="0.81640625" customWidth="1"/>
    <col min="3342" max="3342" width="2.1796875" customWidth="1"/>
    <col min="3343" max="3343" width="0.26953125" customWidth="1"/>
    <col min="3344" max="3344" width="1.7265625" customWidth="1"/>
    <col min="3345" max="3345" width="5" customWidth="1"/>
    <col min="3346" max="3347" width="1.7265625" customWidth="1"/>
    <col min="3348" max="3349" width="3.453125" customWidth="1"/>
    <col min="3350" max="3351" width="5" customWidth="1"/>
    <col min="3352" max="3353" width="3.453125" customWidth="1"/>
    <col min="3354" max="3354" width="0.81640625" customWidth="1"/>
    <col min="3355" max="3355" width="3.453125" customWidth="1"/>
    <col min="3585" max="3585" width="3.453125" customWidth="1"/>
    <col min="3586" max="3586" width="5" customWidth="1"/>
    <col min="3587" max="3587" width="0.7265625" customWidth="1"/>
    <col min="3588" max="3588" width="6" customWidth="1"/>
    <col min="3589" max="3589" width="13.453125" customWidth="1"/>
    <col min="3590" max="3590" width="5" customWidth="1"/>
    <col min="3591" max="3591" width="3.453125" customWidth="1"/>
    <col min="3592" max="3592" width="1.7265625" customWidth="1"/>
    <col min="3593" max="3593" width="11.7265625" customWidth="1"/>
    <col min="3594" max="3594" width="0.81640625" customWidth="1"/>
    <col min="3595" max="3595" width="3.81640625" customWidth="1"/>
    <col min="3596" max="3596" width="3.7265625" customWidth="1"/>
    <col min="3597" max="3597" width="0.81640625" customWidth="1"/>
    <col min="3598" max="3598" width="2.1796875" customWidth="1"/>
    <col min="3599" max="3599" width="0.26953125" customWidth="1"/>
    <col min="3600" max="3600" width="1.7265625" customWidth="1"/>
    <col min="3601" max="3601" width="5" customWidth="1"/>
    <col min="3602" max="3603" width="1.7265625" customWidth="1"/>
    <col min="3604" max="3605" width="3.453125" customWidth="1"/>
    <col min="3606" max="3607" width="5" customWidth="1"/>
    <col min="3608" max="3609" width="3.453125" customWidth="1"/>
    <col min="3610" max="3610" width="0.81640625" customWidth="1"/>
    <col min="3611" max="3611" width="3.453125" customWidth="1"/>
    <col min="3841" max="3841" width="3.453125" customWidth="1"/>
    <col min="3842" max="3842" width="5" customWidth="1"/>
    <col min="3843" max="3843" width="0.7265625" customWidth="1"/>
    <col min="3844" max="3844" width="6" customWidth="1"/>
    <col min="3845" max="3845" width="13.453125" customWidth="1"/>
    <col min="3846" max="3846" width="5" customWidth="1"/>
    <col min="3847" max="3847" width="3.453125" customWidth="1"/>
    <col min="3848" max="3848" width="1.7265625" customWidth="1"/>
    <col min="3849" max="3849" width="11.7265625" customWidth="1"/>
    <col min="3850" max="3850" width="0.81640625" customWidth="1"/>
    <col min="3851" max="3851" width="3.81640625" customWidth="1"/>
    <col min="3852" max="3852" width="3.7265625" customWidth="1"/>
    <col min="3853" max="3853" width="0.81640625" customWidth="1"/>
    <col min="3854" max="3854" width="2.1796875" customWidth="1"/>
    <col min="3855" max="3855" width="0.26953125" customWidth="1"/>
    <col min="3856" max="3856" width="1.7265625" customWidth="1"/>
    <col min="3857" max="3857" width="5" customWidth="1"/>
    <col min="3858" max="3859" width="1.7265625" customWidth="1"/>
    <col min="3860" max="3861" width="3.453125" customWidth="1"/>
    <col min="3862" max="3863" width="5" customWidth="1"/>
    <col min="3864" max="3865" width="3.453125" customWidth="1"/>
    <col min="3866" max="3866" width="0.81640625" customWidth="1"/>
    <col min="3867" max="3867" width="3.453125" customWidth="1"/>
    <col min="4097" max="4097" width="3.453125" customWidth="1"/>
    <col min="4098" max="4098" width="5" customWidth="1"/>
    <col min="4099" max="4099" width="0.7265625" customWidth="1"/>
    <col min="4100" max="4100" width="6" customWidth="1"/>
    <col min="4101" max="4101" width="13.453125" customWidth="1"/>
    <col min="4102" max="4102" width="5" customWidth="1"/>
    <col min="4103" max="4103" width="3.453125" customWidth="1"/>
    <col min="4104" max="4104" width="1.7265625" customWidth="1"/>
    <col min="4105" max="4105" width="11.7265625" customWidth="1"/>
    <col min="4106" max="4106" width="0.81640625" customWidth="1"/>
    <col min="4107" max="4107" width="3.81640625" customWidth="1"/>
    <col min="4108" max="4108" width="3.7265625" customWidth="1"/>
    <col min="4109" max="4109" width="0.81640625" customWidth="1"/>
    <col min="4110" max="4110" width="2.1796875" customWidth="1"/>
    <col min="4111" max="4111" width="0.26953125" customWidth="1"/>
    <col min="4112" max="4112" width="1.7265625" customWidth="1"/>
    <col min="4113" max="4113" width="5" customWidth="1"/>
    <col min="4114" max="4115" width="1.7265625" customWidth="1"/>
    <col min="4116" max="4117" width="3.453125" customWidth="1"/>
    <col min="4118" max="4119" width="5" customWidth="1"/>
    <col min="4120" max="4121" width="3.453125" customWidth="1"/>
    <col min="4122" max="4122" width="0.81640625" customWidth="1"/>
    <col min="4123" max="4123" width="3.453125" customWidth="1"/>
    <col min="4353" max="4353" width="3.453125" customWidth="1"/>
    <col min="4354" max="4354" width="5" customWidth="1"/>
    <col min="4355" max="4355" width="0.7265625" customWidth="1"/>
    <col min="4356" max="4356" width="6" customWidth="1"/>
    <col min="4357" max="4357" width="13.453125" customWidth="1"/>
    <col min="4358" max="4358" width="5" customWidth="1"/>
    <col min="4359" max="4359" width="3.453125" customWidth="1"/>
    <col min="4360" max="4360" width="1.7265625" customWidth="1"/>
    <col min="4361" max="4361" width="11.7265625" customWidth="1"/>
    <col min="4362" max="4362" width="0.81640625" customWidth="1"/>
    <col min="4363" max="4363" width="3.81640625" customWidth="1"/>
    <col min="4364" max="4364" width="3.7265625" customWidth="1"/>
    <col min="4365" max="4365" width="0.81640625" customWidth="1"/>
    <col min="4366" max="4366" width="2.1796875" customWidth="1"/>
    <col min="4367" max="4367" width="0.26953125" customWidth="1"/>
    <col min="4368" max="4368" width="1.7265625" customWidth="1"/>
    <col min="4369" max="4369" width="5" customWidth="1"/>
    <col min="4370" max="4371" width="1.7265625" customWidth="1"/>
    <col min="4372" max="4373" width="3.453125" customWidth="1"/>
    <col min="4374" max="4375" width="5" customWidth="1"/>
    <col min="4376" max="4377" width="3.453125" customWidth="1"/>
    <col min="4378" max="4378" width="0.81640625" customWidth="1"/>
    <col min="4379" max="4379" width="3.453125" customWidth="1"/>
    <col min="4609" max="4609" width="3.453125" customWidth="1"/>
    <col min="4610" max="4610" width="5" customWidth="1"/>
    <col min="4611" max="4611" width="0.7265625" customWidth="1"/>
    <col min="4612" max="4612" width="6" customWidth="1"/>
    <col min="4613" max="4613" width="13.453125" customWidth="1"/>
    <col min="4614" max="4614" width="5" customWidth="1"/>
    <col min="4615" max="4615" width="3.453125" customWidth="1"/>
    <col min="4616" max="4616" width="1.7265625" customWidth="1"/>
    <col min="4617" max="4617" width="11.7265625" customWidth="1"/>
    <col min="4618" max="4618" width="0.81640625" customWidth="1"/>
    <col min="4619" max="4619" width="3.81640625" customWidth="1"/>
    <col min="4620" max="4620" width="3.7265625" customWidth="1"/>
    <col min="4621" max="4621" width="0.81640625" customWidth="1"/>
    <col min="4622" max="4622" width="2.1796875" customWidth="1"/>
    <col min="4623" max="4623" width="0.26953125" customWidth="1"/>
    <col min="4624" max="4624" width="1.7265625" customWidth="1"/>
    <col min="4625" max="4625" width="5" customWidth="1"/>
    <col min="4626" max="4627" width="1.7265625" customWidth="1"/>
    <col min="4628" max="4629" width="3.453125" customWidth="1"/>
    <col min="4630" max="4631" width="5" customWidth="1"/>
    <col min="4632" max="4633" width="3.453125" customWidth="1"/>
    <col min="4634" max="4634" width="0.81640625" customWidth="1"/>
    <col min="4635" max="4635" width="3.453125" customWidth="1"/>
    <col min="4865" max="4865" width="3.453125" customWidth="1"/>
    <col min="4866" max="4866" width="5" customWidth="1"/>
    <col min="4867" max="4867" width="0.7265625" customWidth="1"/>
    <col min="4868" max="4868" width="6" customWidth="1"/>
    <col min="4869" max="4869" width="13.453125" customWidth="1"/>
    <col min="4870" max="4870" width="5" customWidth="1"/>
    <col min="4871" max="4871" width="3.453125" customWidth="1"/>
    <col min="4872" max="4872" width="1.7265625" customWidth="1"/>
    <col min="4873" max="4873" width="11.7265625" customWidth="1"/>
    <col min="4874" max="4874" width="0.81640625" customWidth="1"/>
    <col min="4875" max="4875" width="3.81640625" customWidth="1"/>
    <col min="4876" max="4876" width="3.7265625" customWidth="1"/>
    <col min="4877" max="4877" width="0.81640625" customWidth="1"/>
    <col min="4878" max="4878" width="2.1796875" customWidth="1"/>
    <col min="4879" max="4879" width="0.26953125" customWidth="1"/>
    <col min="4880" max="4880" width="1.7265625" customWidth="1"/>
    <col min="4881" max="4881" width="5" customWidth="1"/>
    <col min="4882" max="4883" width="1.7265625" customWidth="1"/>
    <col min="4884" max="4885" width="3.453125" customWidth="1"/>
    <col min="4886" max="4887" width="5" customWidth="1"/>
    <col min="4888" max="4889" width="3.453125" customWidth="1"/>
    <col min="4890" max="4890" width="0.81640625" customWidth="1"/>
    <col min="4891" max="4891" width="3.453125" customWidth="1"/>
    <col min="5121" max="5121" width="3.453125" customWidth="1"/>
    <col min="5122" max="5122" width="5" customWidth="1"/>
    <col min="5123" max="5123" width="0.7265625" customWidth="1"/>
    <col min="5124" max="5124" width="6" customWidth="1"/>
    <col min="5125" max="5125" width="13.453125" customWidth="1"/>
    <col min="5126" max="5126" width="5" customWidth="1"/>
    <col min="5127" max="5127" width="3.453125" customWidth="1"/>
    <col min="5128" max="5128" width="1.7265625" customWidth="1"/>
    <col min="5129" max="5129" width="11.7265625" customWidth="1"/>
    <col min="5130" max="5130" width="0.81640625" customWidth="1"/>
    <col min="5131" max="5131" width="3.81640625" customWidth="1"/>
    <col min="5132" max="5132" width="3.7265625" customWidth="1"/>
    <col min="5133" max="5133" width="0.81640625" customWidth="1"/>
    <col min="5134" max="5134" width="2.1796875" customWidth="1"/>
    <col min="5135" max="5135" width="0.26953125" customWidth="1"/>
    <col min="5136" max="5136" width="1.7265625" customWidth="1"/>
    <col min="5137" max="5137" width="5" customWidth="1"/>
    <col min="5138" max="5139" width="1.7265625" customWidth="1"/>
    <col min="5140" max="5141" width="3.453125" customWidth="1"/>
    <col min="5142" max="5143" width="5" customWidth="1"/>
    <col min="5144" max="5145" width="3.453125" customWidth="1"/>
    <col min="5146" max="5146" width="0.81640625" customWidth="1"/>
    <col min="5147" max="5147" width="3.453125" customWidth="1"/>
    <col min="5377" max="5377" width="3.453125" customWidth="1"/>
    <col min="5378" max="5378" width="5" customWidth="1"/>
    <col min="5379" max="5379" width="0.7265625" customWidth="1"/>
    <col min="5380" max="5380" width="6" customWidth="1"/>
    <col min="5381" max="5381" width="13.453125" customWidth="1"/>
    <col min="5382" max="5382" width="5" customWidth="1"/>
    <col min="5383" max="5383" width="3.453125" customWidth="1"/>
    <col min="5384" max="5384" width="1.7265625" customWidth="1"/>
    <col min="5385" max="5385" width="11.7265625" customWidth="1"/>
    <col min="5386" max="5386" width="0.81640625" customWidth="1"/>
    <col min="5387" max="5387" width="3.81640625" customWidth="1"/>
    <col min="5388" max="5388" width="3.7265625" customWidth="1"/>
    <col min="5389" max="5389" width="0.81640625" customWidth="1"/>
    <col min="5390" max="5390" width="2.1796875" customWidth="1"/>
    <col min="5391" max="5391" width="0.26953125" customWidth="1"/>
    <col min="5392" max="5392" width="1.7265625" customWidth="1"/>
    <col min="5393" max="5393" width="5" customWidth="1"/>
    <col min="5394" max="5395" width="1.7265625" customWidth="1"/>
    <col min="5396" max="5397" width="3.453125" customWidth="1"/>
    <col min="5398" max="5399" width="5" customWidth="1"/>
    <col min="5400" max="5401" width="3.453125" customWidth="1"/>
    <col min="5402" max="5402" width="0.81640625" customWidth="1"/>
    <col min="5403" max="5403" width="3.453125" customWidth="1"/>
    <col min="5633" max="5633" width="3.453125" customWidth="1"/>
    <col min="5634" max="5634" width="5" customWidth="1"/>
    <col min="5635" max="5635" width="0.7265625" customWidth="1"/>
    <col min="5636" max="5636" width="6" customWidth="1"/>
    <col min="5637" max="5637" width="13.453125" customWidth="1"/>
    <col min="5638" max="5638" width="5" customWidth="1"/>
    <col min="5639" max="5639" width="3.453125" customWidth="1"/>
    <col min="5640" max="5640" width="1.7265625" customWidth="1"/>
    <col min="5641" max="5641" width="11.7265625" customWidth="1"/>
    <col min="5642" max="5642" width="0.81640625" customWidth="1"/>
    <col min="5643" max="5643" width="3.81640625" customWidth="1"/>
    <col min="5644" max="5644" width="3.7265625" customWidth="1"/>
    <col min="5645" max="5645" width="0.81640625" customWidth="1"/>
    <col min="5646" max="5646" width="2.1796875" customWidth="1"/>
    <col min="5647" max="5647" width="0.26953125" customWidth="1"/>
    <col min="5648" max="5648" width="1.7265625" customWidth="1"/>
    <col min="5649" max="5649" width="5" customWidth="1"/>
    <col min="5650" max="5651" width="1.7265625" customWidth="1"/>
    <col min="5652" max="5653" width="3.453125" customWidth="1"/>
    <col min="5654" max="5655" width="5" customWidth="1"/>
    <col min="5656" max="5657" width="3.453125" customWidth="1"/>
    <col min="5658" max="5658" width="0.81640625" customWidth="1"/>
    <col min="5659" max="5659" width="3.453125" customWidth="1"/>
    <col min="5889" max="5889" width="3.453125" customWidth="1"/>
    <col min="5890" max="5890" width="5" customWidth="1"/>
    <col min="5891" max="5891" width="0.7265625" customWidth="1"/>
    <col min="5892" max="5892" width="6" customWidth="1"/>
    <col min="5893" max="5893" width="13.453125" customWidth="1"/>
    <col min="5894" max="5894" width="5" customWidth="1"/>
    <col min="5895" max="5895" width="3.453125" customWidth="1"/>
    <col min="5896" max="5896" width="1.7265625" customWidth="1"/>
    <col min="5897" max="5897" width="11.7265625" customWidth="1"/>
    <col min="5898" max="5898" width="0.81640625" customWidth="1"/>
    <col min="5899" max="5899" width="3.81640625" customWidth="1"/>
    <col min="5900" max="5900" width="3.7265625" customWidth="1"/>
    <col min="5901" max="5901" width="0.81640625" customWidth="1"/>
    <col min="5902" max="5902" width="2.1796875" customWidth="1"/>
    <col min="5903" max="5903" width="0.26953125" customWidth="1"/>
    <col min="5904" max="5904" width="1.7265625" customWidth="1"/>
    <col min="5905" max="5905" width="5" customWidth="1"/>
    <col min="5906" max="5907" width="1.7265625" customWidth="1"/>
    <col min="5908" max="5909" width="3.453125" customWidth="1"/>
    <col min="5910" max="5911" width="5" customWidth="1"/>
    <col min="5912" max="5913" width="3.453125" customWidth="1"/>
    <col min="5914" max="5914" width="0.81640625" customWidth="1"/>
    <col min="5915" max="5915" width="3.453125" customWidth="1"/>
    <col min="6145" max="6145" width="3.453125" customWidth="1"/>
    <col min="6146" max="6146" width="5" customWidth="1"/>
    <col min="6147" max="6147" width="0.7265625" customWidth="1"/>
    <col min="6148" max="6148" width="6" customWidth="1"/>
    <col min="6149" max="6149" width="13.453125" customWidth="1"/>
    <col min="6150" max="6150" width="5" customWidth="1"/>
    <col min="6151" max="6151" width="3.453125" customWidth="1"/>
    <col min="6152" max="6152" width="1.7265625" customWidth="1"/>
    <col min="6153" max="6153" width="11.7265625" customWidth="1"/>
    <col min="6154" max="6154" width="0.81640625" customWidth="1"/>
    <col min="6155" max="6155" width="3.81640625" customWidth="1"/>
    <col min="6156" max="6156" width="3.7265625" customWidth="1"/>
    <col min="6157" max="6157" width="0.81640625" customWidth="1"/>
    <col min="6158" max="6158" width="2.1796875" customWidth="1"/>
    <col min="6159" max="6159" width="0.26953125" customWidth="1"/>
    <col min="6160" max="6160" width="1.7265625" customWidth="1"/>
    <col min="6161" max="6161" width="5" customWidth="1"/>
    <col min="6162" max="6163" width="1.7265625" customWidth="1"/>
    <col min="6164" max="6165" width="3.453125" customWidth="1"/>
    <col min="6166" max="6167" width="5" customWidth="1"/>
    <col min="6168" max="6169" width="3.453125" customWidth="1"/>
    <col min="6170" max="6170" width="0.81640625" customWidth="1"/>
    <col min="6171" max="6171" width="3.453125" customWidth="1"/>
    <col min="6401" max="6401" width="3.453125" customWidth="1"/>
    <col min="6402" max="6402" width="5" customWidth="1"/>
    <col min="6403" max="6403" width="0.7265625" customWidth="1"/>
    <col min="6404" max="6404" width="6" customWidth="1"/>
    <col min="6405" max="6405" width="13.453125" customWidth="1"/>
    <col min="6406" max="6406" width="5" customWidth="1"/>
    <col min="6407" max="6407" width="3.453125" customWidth="1"/>
    <col min="6408" max="6408" width="1.7265625" customWidth="1"/>
    <col min="6409" max="6409" width="11.7265625" customWidth="1"/>
    <col min="6410" max="6410" width="0.81640625" customWidth="1"/>
    <col min="6411" max="6411" width="3.81640625" customWidth="1"/>
    <col min="6412" max="6412" width="3.7265625" customWidth="1"/>
    <col min="6413" max="6413" width="0.81640625" customWidth="1"/>
    <col min="6414" max="6414" width="2.1796875" customWidth="1"/>
    <col min="6415" max="6415" width="0.26953125" customWidth="1"/>
    <col min="6416" max="6416" width="1.7265625" customWidth="1"/>
    <col min="6417" max="6417" width="5" customWidth="1"/>
    <col min="6418" max="6419" width="1.7265625" customWidth="1"/>
    <col min="6420" max="6421" width="3.453125" customWidth="1"/>
    <col min="6422" max="6423" width="5" customWidth="1"/>
    <col min="6424" max="6425" width="3.453125" customWidth="1"/>
    <col min="6426" max="6426" width="0.81640625" customWidth="1"/>
    <col min="6427" max="6427" width="3.453125" customWidth="1"/>
    <col min="6657" max="6657" width="3.453125" customWidth="1"/>
    <col min="6658" max="6658" width="5" customWidth="1"/>
    <col min="6659" max="6659" width="0.7265625" customWidth="1"/>
    <col min="6660" max="6660" width="6" customWidth="1"/>
    <col min="6661" max="6661" width="13.453125" customWidth="1"/>
    <col min="6662" max="6662" width="5" customWidth="1"/>
    <col min="6663" max="6663" width="3.453125" customWidth="1"/>
    <col min="6664" max="6664" width="1.7265625" customWidth="1"/>
    <col min="6665" max="6665" width="11.7265625" customWidth="1"/>
    <col min="6666" max="6666" width="0.81640625" customWidth="1"/>
    <col min="6667" max="6667" width="3.81640625" customWidth="1"/>
    <col min="6668" max="6668" width="3.7265625" customWidth="1"/>
    <col min="6669" max="6669" width="0.81640625" customWidth="1"/>
    <col min="6670" max="6670" width="2.1796875" customWidth="1"/>
    <col min="6671" max="6671" width="0.26953125" customWidth="1"/>
    <col min="6672" max="6672" width="1.7265625" customWidth="1"/>
    <col min="6673" max="6673" width="5" customWidth="1"/>
    <col min="6674" max="6675" width="1.7265625" customWidth="1"/>
    <col min="6676" max="6677" width="3.453125" customWidth="1"/>
    <col min="6678" max="6679" width="5" customWidth="1"/>
    <col min="6680" max="6681" width="3.453125" customWidth="1"/>
    <col min="6682" max="6682" width="0.81640625" customWidth="1"/>
    <col min="6683" max="6683" width="3.453125" customWidth="1"/>
    <col min="6913" max="6913" width="3.453125" customWidth="1"/>
    <col min="6914" max="6914" width="5" customWidth="1"/>
    <col min="6915" max="6915" width="0.7265625" customWidth="1"/>
    <col min="6916" max="6916" width="6" customWidth="1"/>
    <col min="6917" max="6917" width="13.453125" customWidth="1"/>
    <col min="6918" max="6918" width="5" customWidth="1"/>
    <col min="6919" max="6919" width="3.453125" customWidth="1"/>
    <col min="6920" max="6920" width="1.7265625" customWidth="1"/>
    <col min="6921" max="6921" width="11.7265625" customWidth="1"/>
    <col min="6922" max="6922" width="0.81640625" customWidth="1"/>
    <col min="6923" max="6923" width="3.81640625" customWidth="1"/>
    <col min="6924" max="6924" width="3.7265625" customWidth="1"/>
    <col min="6925" max="6925" width="0.81640625" customWidth="1"/>
    <col min="6926" max="6926" width="2.1796875" customWidth="1"/>
    <col min="6927" max="6927" width="0.26953125" customWidth="1"/>
    <col min="6928" max="6928" width="1.7265625" customWidth="1"/>
    <col min="6929" max="6929" width="5" customWidth="1"/>
    <col min="6930" max="6931" width="1.7265625" customWidth="1"/>
    <col min="6932" max="6933" width="3.453125" customWidth="1"/>
    <col min="6934" max="6935" width="5" customWidth="1"/>
    <col min="6936" max="6937" width="3.453125" customWidth="1"/>
    <col min="6938" max="6938" width="0.81640625" customWidth="1"/>
    <col min="6939" max="6939" width="3.453125" customWidth="1"/>
    <col min="7169" max="7169" width="3.453125" customWidth="1"/>
    <col min="7170" max="7170" width="5" customWidth="1"/>
    <col min="7171" max="7171" width="0.7265625" customWidth="1"/>
    <col min="7172" max="7172" width="6" customWidth="1"/>
    <col min="7173" max="7173" width="13.453125" customWidth="1"/>
    <col min="7174" max="7174" width="5" customWidth="1"/>
    <col min="7175" max="7175" width="3.453125" customWidth="1"/>
    <col min="7176" max="7176" width="1.7265625" customWidth="1"/>
    <col min="7177" max="7177" width="11.7265625" customWidth="1"/>
    <col min="7178" max="7178" width="0.81640625" customWidth="1"/>
    <col min="7179" max="7179" width="3.81640625" customWidth="1"/>
    <col min="7180" max="7180" width="3.7265625" customWidth="1"/>
    <col min="7181" max="7181" width="0.81640625" customWidth="1"/>
    <col min="7182" max="7182" width="2.1796875" customWidth="1"/>
    <col min="7183" max="7183" width="0.26953125" customWidth="1"/>
    <col min="7184" max="7184" width="1.7265625" customWidth="1"/>
    <col min="7185" max="7185" width="5" customWidth="1"/>
    <col min="7186" max="7187" width="1.7265625" customWidth="1"/>
    <col min="7188" max="7189" width="3.453125" customWidth="1"/>
    <col min="7190" max="7191" width="5" customWidth="1"/>
    <col min="7192" max="7193" width="3.453125" customWidth="1"/>
    <col min="7194" max="7194" width="0.81640625" customWidth="1"/>
    <col min="7195" max="7195" width="3.453125" customWidth="1"/>
    <col min="7425" max="7425" width="3.453125" customWidth="1"/>
    <col min="7426" max="7426" width="5" customWidth="1"/>
    <col min="7427" max="7427" width="0.7265625" customWidth="1"/>
    <col min="7428" max="7428" width="6" customWidth="1"/>
    <col min="7429" max="7429" width="13.453125" customWidth="1"/>
    <col min="7430" max="7430" width="5" customWidth="1"/>
    <col min="7431" max="7431" width="3.453125" customWidth="1"/>
    <col min="7432" max="7432" width="1.7265625" customWidth="1"/>
    <col min="7433" max="7433" width="11.7265625" customWidth="1"/>
    <col min="7434" max="7434" width="0.81640625" customWidth="1"/>
    <col min="7435" max="7435" width="3.81640625" customWidth="1"/>
    <col min="7436" max="7436" width="3.7265625" customWidth="1"/>
    <col min="7437" max="7437" width="0.81640625" customWidth="1"/>
    <col min="7438" max="7438" width="2.1796875" customWidth="1"/>
    <col min="7439" max="7439" width="0.26953125" customWidth="1"/>
    <col min="7440" max="7440" width="1.7265625" customWidth="1"/>
    <col min="7441" max="7441" width="5" customWidth="1"/>
    <col min="7442" max="7443" width="1.7265625" customWidth="1"/>
    <col min="7444" max="7445" width="3.453125" customWidth="1"/>
    <col min="7446" max="7447" width="5" customWidth="1"/>
    <col min="7448" max="7449" width="3.453125" customWidth="1"/>
    <col min="7450" max="7450" width="0.81640625" customWidth="1"/>
    <col min="7451" max="7451" width="3.453125" customWidth="1"/>
    <col min="7681" max="7681" width="3.453125" customWidth="1"/>
    <col min="7682" max="7682" width="5" customWidth="1"/>
    <col min="7683" max="7683" width="0.7265625" customWidth="1"/>
    <col min="7684" max="7684" width="6" customWidth="1"/>
    <col min="7685" max="7685" width="13.453125" customWidth="1"/>
    <col min="7686" max="7686" width="5" customWidth="1"/>
    <col min="7687" max="7687" width="3.453125" customWidth="1"/>
    <col min="7688" max="7688" width="1.7265625" customWidth="1"/>
    <col min="7689" max="7689" width="11.7265625" customWidth="1"/>
    <col min="7690" max="7690" width="0.81640625" customWidth="1"/>
    <col min="7691" max="7691" width="3.81640625" customWidth="1"/>
    <col min="7692" max="7692" width="3.7265625" customWidth="1"/>
    <col min="7693" max="7693" width="0.81640625" customWidth="1"/>
    <col min="7694" max="7694" width="2.1796875" customWidth="1"/>
    <col min="7695" max="7695" width="0.26953125" customWidth="1"/>
    <col min="7696" max="7696" width="1.7265625" customWidth="1"/>
    <col min="7697" max="7697" width="5" customWidth="1"/>
    <col min="7698" max="7699" width="1.7265625" customWidth="1"/>
    <col min="7700" max="7701" width="3.453125" customWidth="1"/>
    <col min="7702" max="7703" width="5" customWidth="1"/>
    <col min="7704" max="7705" width="3.453125" customWidth="1"/>
    <col min="7706" max="7706" width="0.81640625" customWidth="1"/>
    <col min="7707" max="7707" width="3.453125" customWidth="1"/>
    <col min="7937" max="7937" width="3.453125" customWidth="1"/>
    <col min="7938" max="7938" width="5" customWidth="1"/>
    <col min="7939" max="7939" width="0.7265625" customWidth="1"/>
    <col min="7940" max="7940" width="6" customWidth="1"/>
    <col min="7941" max="7941" width="13.453125" customWidth="1"/>
    <col min="7942" max="7942" width="5" customWidth="1"/>
    <col min="7943" max="7943" width="3.453125" customWidth="1"/>
    <col min="7944" max="7944" width="1.7265625" customWidth="1"/>
    <col min="7945" max="7945" width="11.7265625" customWidth="1"/>
    <col min="7946" max="7946" width="0.81640625" customWidth="1"/>
    <col min="7947" max="7947" width="3.81640625" customWidth="1"/>
    <col min="7948" max="7948" width="3.7265625" customWidth="1"/>
    <col min="7949" max="7949" width="0.81640625" customWidth="1"/>
    <col min="7950" max="7950" width="2.1796875" customWidth="1"/>
    <col min="7951" max="7951" width="0.26953125" customWidth="1"/>
    <col min="7952" max="7952" width="1.7265625" customWidth="1"/>
    <col min="7953" max="7953" width="5" customWidth="1"/>
    <col min="7954" max="7955" width="1.7265625" customWidth="1"/>
    <col min="7956" max="7957" width="3.453125" customWidth="1"/>
    <col min="7958" max="7959" width="5" customWidth="1"/>
    <col min="7960" max="7961" width="3.453125" customWidth="1"/>
    <col min="7962" max="7962" width="0.81640625" customWidth="1"/>
    <col min="7963" max="7963" width="3.453125" customWidth="1"/>
    <col min="8193" max="8193" width="3.453125" customWidth="1"/>
    <col min="8194" max="8194" width="5" customWidth="1"/>
    <col min="8195" max="8195" width="0.7265625" customWidth="1"/>
    <col min="8196" max="8196" width="6" customWidth="1"/>
    <col min="8197" max="8197" width="13.453125" customWidth="1"/>
    <col min="8198" max="8198" width="5" customWidth="1"/>
    <col min="8199" max="8199" width="3.453125" customWidth="1"/>
    <col min="8200" max="8200" width="1.7265625" customWidth="1"/>
    <col min="8201" max="8201" width="11.7265625" customWidth="1"/>
    <col min="8202" max="8202" width="0.81640625" customWidth="1"/>
    <col min="8203" max="8203" width="3.81640625" customWidth="1"/>
    <col min="8204" max="8204" width="3.7265625" customWidth="1"/>
    <col min="8205" max="8205" width="0.81640625" customWidth="1"/>
    <col min="8206" max="8206" width="2.1796875" customWidth="1"/>
    <col min="8207" max="8207" width="0.26953125" customWidth="1"/>
    <col min="8208" max="8208" width="1.7265625" customWidth="1"/>
    <col min="8209" max="8209" width="5" customWidth="1"/>
    <col min="8210" max="8211" width="1.7265625" customWidth="1"/>
    <col min="8212" max="8213" width="3.453125" customWidth="1"/>
    <col min="8214" max="8215" width="5" customWidth="1"/>
    <col min="8216" max="8217" width="3.453125" customWidth="1"/>
    <col min="8218" max="8218" width="0.81640625" customWidth="1"/>
    <col min="8219" max="8219" width="3.453125" customWidth="1"/>
    <col min="8449" max="8449" width="3.453125" customWidth="1"/>
    <col min="8450" max="8450" width="5" customWidth="1"/>
    <col min="8451" max="8451" width="0.7265625" customWidth="1"/>
    <col min="8452" max="8452" width="6" customWidth="1"/>
    <col min="8453" max="8453" width="13.453125" customWidth="1"/>
    <col min="8454" max="8454" width="5" customWidth="1"/>
    <col min="8455" max="8455" width="3.453125" customWidth="1"/>
    <col min="8456" max="8456" width="1.7265625" customWidth="1"/>
    <col min="8457" max="8457" width="11.7265625" customWidth="1"/>
    <col min="8458" max="8458" width="0.81640625" customWidth="1"/>
    <col min="8459" max="8459" width="3.81640625" customWidth="1"/>
    <col min="8460" max="8460" width="3.7265625" customWidth="1"/>
    <col min="8461" max="8461" width="0.81640625" customWidth="1"/>
    <col min="8462" max="8462" width="2.1796875" customWidth="1"/>
    <col min="8463" max="8463" width="0.26953125" customWidth="1"/>
    <col min="8464" max="8464" width="1.7265625" customWidth="1"/>
    <col min="8465" max="8465" width="5" customWidth="1"/>
    <col min="8466" max="8467" width="1.7265625" customWidth="1"/>
    <col min="8468" max="8469" width="3.453125" customWidth="1"/>
    <col min="8470" max="8471" width="5" customWidth="1"/>
    <col min="8472" max="8473" width="3.453125" customWidth="1"/>
    <col min="8474" max="8474" width="0.81640625" customWidth="1"/>
    <col min="8475" max="8475" width="3.453125" customWidth="1"/>
    <col min="8705" max="8705" width="3.453125" customWidth="1"/>
    <col min="8706" max="8706" width="5" customWidth="1"/>
    <col min="8707" max="8707" width="0.7265625" customWidth="1"/>
    <col min="8708" max="8708" width="6" customWidth="1"/>
    <col min="8709" max="8709" width="13.453125" customWidth="1"/>
    <col min="8710" max="8710" width="5" customWidth="1"/>
    <col min="8711" max="8711" width="3.453125" customWidth="1"/>
    <col min="8712" max="8712" width="1.7265625" customWidth="1"/>
    <col min="8713" max="8713" width="11.7265625" customWidth="1"/>
    <col min="8714" max="8714" width="0.81640625" customWidth="1"/>
    <col min="8715" max="8715" width="3.81640625" customWidth="1"/>
    <col min="8716" max="8716" width="3.7265625" customWidth="1"/>
    <col min="8717" max="8717" width="0.81640625" customWidth="1"/>
    <col min="8718" max="8718" width="2.1796875" customWidth="1"/>
    <col min="8719" max="8719" width="0.26953125" customWidth="1"/>
    <col min="8720" max="8720" width="1.7265625" customWidth="1"/>
    <col min="8721" max="8721" width="5" customWidth="1"/>
    <col min="8722" max="8723" width="1.7265625" customWidth="1"/>
    <col min="8724" max="8725" width="3.453125" customWidth="1"/>
    <col min="8726" max="8727" width="5" customWidth="1"/>
    <col min="8728" max="8729" width="3.453125" customWidth="1"/>
    <col min="8730" max="8730" width="0.81640625" customWidth="1"/>
    <col min="8731" max="8731" width="3.453125" customWidth="1"/>
    <col min="8961" max="8961" width="3.453125" customWidth="1"/>
    <col min="8962" max="8962" width="5" customWidth="1"/>
    <col min="8963" max="8963" width="0.7265625" customWidth="1"/>
    <col min="8964" max="8964" width="6" customWidth="1"/>
    <col min="8965" max="8965" width="13.453125" customWidth="1"/>
    <col min="8966" max="8966" width="5" customWidth="1"/>
    <col min="8967" max="8967" width="3.453125" customWidth="1"/>
    <col min="8968" max="8968" width="1.7265625" customWidth="1"/>
    <col min="8969" max="8969" width="11.7265625" customWidth="1"/>
    <col min="8970" max="8970" width="0.81640625" customWidth="1"/>
    <col min="8971" max="8971" width="3.81640625" customWidth="1"/>
    <col min="8972" max="8972" width="3.7265625" customWidth="1"/>
    <col min="8973" max="8973" width="0.81640625" customWidth="1"/>
    <col min="8974" max="8974" width="2.1796875" customWidth="1"/>
    <col min="8975" max="8975" width="0.26953125" customWidth="1"/>
    <col min="8976" max="8976" width="1.7265625" customWidth="1"/>
    <col min="8977" max="8977" width="5" customWidth="1"/>
    <col min="8978" max="8979" width="1.7265625" customWidth="1"/>
    <col min="8980" max="8981" width="3.453125" customWidth="1"/>
    <col min="8982" max="8983" width="5" customWidth="1"/>
    <col min="8984" max="8985" width="3.453125" customWidth="1"/>
    <col min="8986" max="8986" width="0.81640625" customWidth="1"/>
    <col min="8987" max="8987" width="3.453125" customWidth="1"/>
    <col min="9217" max="9217" width="3.453125" customWidth="1"/>
    <col min="9218" max="9218" width="5" customWidth="1"/>
    <col min="9219" max="9219" width="0.7265625" customWidth="1"/>
    <col min="9220" max="9220" width="6" customWidth="1"/>
    <col min="9221" max="9221" width="13.453125" customWidth="1"/>
    <col min="9222" max="9222" width="5" customWidth="1"/>
    <col min="9223" max="9223" width="3.453125" customWidth="1"/>
    <col min="9224" max="9224" width="1.7265625" customWidth="1"/>
    <col min="9225" max="9225" width="11.7265625" customWidth="1"/>
    <col min="9226" max="9226" width="0.81640625" customWidth="1"/>
    <col min="9227" max="9227" width="3.81640625" customWidth="1"/>
    <col min="9228" max="9228" width="3.7265625" customWidth="1"/>
    <col min="9229" max="9229" width="0.81640625" customWidth="1"/>
    <col min="9230" max="9230" width="2.1796875" customWidth="1"/>
    <col min="9231" max="9231" width="0.26953125" customWidth="1"/>
    <col min="9232" max="9232" width="1.7265625" customWidth="1"/>
    <col min="9233" max="9233" width="5" customWidth="1"/>
    <col min="9234" max="9235" width="1.7265625" customWidth="1"/>
    <col min="9236" max="9237" width="3.453125" customWidth="1"/>
    <col min="9238" max="9239" width="5" customWidth="1"/>
    <col min="9240" max="9241" width="3.453125" customWidth="1"/>
    <col min="9242" max="9242" width="0.81640625" customWidth="1"/>
    <col min="9243" max="9243" width="3.453125" customWidth="1"/>
    <col min="9473" max="9473" width="3.453125" customWidth="1"/>
    <col min="9474" max="9474" width="5" customWidth="1"/>
    <col min="9475" max="9475" width="0.7265625" customWidth="1"/>
    <col min="9476" max="9476" width="6" customWidth="1"/>
    <col min="9477" max="9477" width="13.453125" customWidth="1"/>
    <col min="9478" max="9478" width="5" customWidth="1"/>
    <col min="9479" max="9479" width="3.453125" customWidth="1"/>
    <col min="9480" max="9480" width="1.7265625" customWidth="1"/>
    <col min="9481" max="9481" width="11.7265625" customWidth="1"/>
    <col min="9482" max="9482" width="0.81640625" customWidth="1"/>
    <col min="9483" max="9483" width="3.81640625" customWidth="1"/>
    <col min="9484" max="9484" width="3.7265625" customWidth="1"/>
    <col min="9485" max="9485" width="0.81640625" customWidth="1"/>
    <col min="9486" max="9486" width="2.1796875" customWidth="1"/>
    <col min="9487" max="9487" width="0.26953125" customWidth="1"/>
    <col min="9488" max="9488" width="1.7265625" customWidth="1"/>
    <col min="9489" max="9489" width="5" customWidth="1"/>
    <col min="9490" max="9491" width="1.7265625" customWidth="1"/>
    <col min="9492" max="9493" width="3.453125" customWidth="1"/>
    <col min="9494" max="9495" width="5" customWidth="1"/>
    <col min="9496" max="9497" width="3.453125" customWidth="1"/>
    <col min="9498" max="9498" width="0.81640625" customWidth="1"/>
    <col min="9499" max="9499" width="3.453125" customWidth="1"/>
    <col min="9729" max="9729" width="3.453125" customWidth="1"/>
    <col min="9730" max="9730" width="5" customWidth="1"/>
    <col min="9731" max="9731" width="0.7265625" customWidth="1"/>
    <col min="9732" max="9732" width="6" customWidth="1"/>
    <col min="9733" max="9733" width="13.453125" customWidth="1"/>
    <col min="9734" max="9734" width="5" customWidth="1"/>
    <col min="9735" max="9735" width="3.453125" customWidth="1"/>
    <col min="9736" max="9736" width="1.7265625" customWidth="1"/>
    <col min="9737" max="9737" width="11.7265625" customWidth="1"/>
    <col min="9738" max="9738" width="0.81640625" customWidth="1"/>
    <col min="9739" max="9739" width="3.81640625" customWidth="1"/>
    <col min="9740" max="9740" width="3.7265625" customWidth="1"/>
    <col min="9741" max="9741" width="0.81640625" customWidth="1"/>
    <col min="9742" max="9742" width="2.1796875" customWidth="1"/>
    <col min="9743" max="9743" width="0.26953125" customWidth="1"/>
    <col min="9744" max="9744" width="1.7265625" customWidth="1"/>
    <col min="9745" max="9745" width="5" customWidth="1"/>
    <col min="9746" max="9747" width="1.7265625" customWidth="1"/>
    <col min="9748" max="9749" width="3.453125" customWidth="1"/>
    <col min="9750" max="9751" width="5" customWidth="1"/>
    <col min="9752" max="9753" width="3.453125" customWidth="1"/>
    <col min="9754" max="9754" width="0.81640625" customWidth="1"/>
    <col min="9755" max="9755" width="3.453125" customWidth="1"/>
    <col min="9985" max="9985" width="3.453125" customWidth="1"/>
    <col min="9986" max="9986" width="5" customWidth="1"/>
    <col min="9987" max="9987" width="0.7265625" customWidth="1"/>
    <col min="9988" max="9988" width="6" customWidth="1"/>
    <col min="9989" max="9989" width="13.453125" customWidth="1"/>
    <col min="9990" max="9990" width="5" customWidth="1"/>
    <col min="9991" max="9991" width="3.453125" customWidth="1"/>
    <col min="9992" max="9992" width="1.7265625" customWidth="1"/>
    <col min="9993" max="9993" width="11.7265625" customWidth="1"/>
    <col min="9994" max="9994" width="0.81640625" customWidth="1"/>
    <col min="9995" max="9995" width="3.81640625" customWidth="1"/>
    <col min="9996" max="9996" width="3.7265625" customWidth="1"/>
    <col min="9997" max="9997" width="0.81640625" customWidth="1"/>
    <col min="9998" max="9998" width="2.1796875" customWidth="1"/>
    <col min="9999" max="9999" width="0.26953125" customWidth="1"/>
    <col min="10000" max="10000" width="1.7265625" customWidth="1"/>
    <col min="10001" max="10001" width="5" customWidth="1"/>
    <col min="10002" max="10003" width="1.7265625" customWidth="1"/>
    <col min="10004" max="10005" width="3.453125" customWidth="1"/>
    <col min="10006" max="10007" width="5" customWidth="1"/>
    <col min="10008" max="10009" width="3.453125" customWidth="1"/>
    <col min="10010" max="10010" width="0.81640625" customWidth="1"/>
    <col min="10011" max="10011" width="3.453125" customWidth="1"/>
    <col min="10241" max="10241" width="3.453125" customWidth="1"/>
    <col min="10242" max="10242" width="5" customWidth="1"/>
    <col min="10243" max="10243" width="0.7265625" customWidth="1"/>
    <col min="10244" max="10244" width="6" customWidth="1"/>
    <col min="10245" max="10245" width="13.453125" customWidth="1"/>
    <col min="10246" max="10246" width="5" customWidth="1"/>
    <col min="10247" max="10247" width="3.453125" customWidth="1"/>
    <col min="10248" max="10248" width="1.7265625" customWidth="1"/>
    <col min="10249" max="10249" width="11.7265625" customWidth="1"/>
    <col min="10250" max="10250" width="0.81640625" customWidth="1"/>
    <col min="10251" max="10251" width="3.81640625" customWidth="1"/>
    <col min="10252" max="10252" width="3.7265625" customWidth="1"/>
    <col min="10253" max="10253" width="0.81640625" customWidth="1"/>
    <col min="10254" max="10254" width="2.1796875" customWidth="1"/>
    <col min="10255" max="10255" width="0.26953125" customWidth="1"/>
    <col min="10256" max="10256" width="1.7265625" customWidth="1"/>
    <col min="10257" max="10257" width="5" customWidth="1"/>
    <col min="10258" max="10259" width="1.7265625" customWidth="1"/>
    <col min="10260" max="10261" width="3.453125" customWidth="1"/>
    <col min="10262" max="10263" width="5" customWidth="1"/>
    <col min="10264" max="10265" width="3.453125" customWidth="1"/>
    <col min="10266" max="10266" width="0.81640625" customWidth="1"/>
    <col min="10267" max="10267" width="3.453125" customWidth="1"/>
    <col min="10497" max="10497" width="3.453125" customWidth="1"/>
    <col min="10498" max="10498" width="5" customWidth="1"/>
    <col min="10499" max="10499" width="0.7265625" customWidth="1"/>
    <col min="10500" max="10500" width="6" customWidth="1"/>
    <col min="10501" max="10501" width="13.453125" customWidth="1"/>
    <col min="10502" max="10502" width="5" customWidth="1"/>
    <col min="10503" max="10503" width="3.453125" customWidth="1"/>
    <col min="10504" max="10504" width="1.7265625" customWidth="1"/>
    <col min="10505" max="10505" width="11.7265625" customWidth="1"/>
    <col min="10506" max="10506" width="0.81640625" customWidth="1"/>
    <col min="10507" max="10507" width="3.81640625" customWidth="1"/>
    <col min="10508" max="10508" width="3.7265625" customWidth="1"/>
    <col min="10509" max="10509" width="0.81640625" customWidth="1"/>
    <col min="10510" max="10510" width="2.1796875" customWidth="1"/>
    <col min="10511" max="10511" width="0.26953125" customWidth="1"/>
    <col min="10512" max="10512" width="1.7265625" customWidth="1"/>
    <col min="10513" max="10513" width="5" customWidth="1"/>
    <col min="10514" max="10515" width="1.7265625" customWidth="1"/>
    <col min="10516" max="10517" width="3.453125" customWidth="1"/>
    <col min="10518" max="10519" width="5" customWidth="1"/>
    <col min="10520" max="10521" width="3.453125" customWidth="1"/>
    <col min="10522" max="10522" width="0.81640625" customWidth="1"/>
    <col min="10523" max="10523" width="3.453125" customWidth="1"/>
    <col min="10753" max="10753" width="3.453125" customWidth="1"/>
    <col min="10754" max="10754" width="5" customWidth="1"/>
    <col min="10755" max="10755" width="0.7265625" customWidth="1"/>
    <col min="10756" max="10756" width="6" customWidth="1"/>
    <col min="10757" max="10757" width="13.453125" customWidth="1"/>
    <col min="10758" max="10758" width="5" customWidth="1"/>
    <col min="10759" max="10759" width="3.453125" customWidth="1"/>
    <col min="10760" max="10760" width="1.7265625" customWidth="1"/>
    <col min="10761" max="10761" width="11.7265625" customWidth="1"/>
    <col min="10762" max="10762" width="0.81640625" customWidth="1"/>
    <col min="10763" max="10763" width="3.81640625" customWidth="1"/>
    <col min="10764" max="10764" width="3.7265625" customWidth="1"/>
    <col min="10765" max="10765" width="0.81640625" customWidth="1"/>
    <col min="10766" max="10766" width="2.1796875" customWidth="1"/>
    <col min="10767" max="10767" width="0.26953125" customWidth="1"/>
    <col min="10768" max="10768" width="1.7265625" customWidth="1"/>
    <col min="10769" max="10769" width="5" customWidth="1"/>
    <col min="10770" max="10771" width="1.7265625" customWidth="1"/>
    <col min="10772" max="10773" width="3.453125" customWidth="1"/>
    <col min="10774" max="10775" width="5" customWidth="1"/>
    <col min="10776" max="10777" width="3.453125" customWidth="1"/>
    <col min="10778" max="10778" width="0.81640625" customWidth="1"/>
    <col min="10779" max="10779" width="3.453125" customWidth="1"/>
    <col min="11009" max="11009" width="3.453125" customWidth="1"/>
    <col min="11010" max="11010" width="5" customWidth="1"/>
    <col min="11011" max="11011" width="0.7265625" customWidth="1"/>
    <col min="11012" max="11012" width="6" customWidth="1"/>
    <col min="11013" max="11013" width="13.453125" customWidth="1"/>
    <col min="11014" max="11014" width="5" customWidth="1"/>
    <col min="11015" max="11015" width="3.453125" customWidth="1"/>
    <col min="11016" max="11016" width="1.7265625" customWidth="1"/>
    <col min="11017" max="11017" width="11.7265625" customWidth="1"/>
    <col min="11018" max="11018" width="0.81640625" customWidth="1"/>
    <col min="11019" max="11019" width="3.81640625" customWidth="1"/>
    <col min="11020" max="11020" width="3.7265625" customWidth="1"/>
    <col min="11021" max="11021" width="0.81640625" customWidth="1"/>
    <col min="11022" max="11022" width="2.1796875" customWidth="1"/>
    <col min="11023" max="11023" width="0.26953125" customWidth="1"/>
    <col min="11024" max="11024" width="1.7265625" customWidth="1"/>
    <col min="11025" max="11025" width="5" customWidth="1"/>
    <col min="11026" max="11027" width="1.7265625" customWidth="1"/>
    <col min="11028" max="11029" width="3.453125" customWidth="1"/>
    <col min="11030" max="11031" width="5" customWidth="1"/>
    <col min="11032" max="11033" width="3.453125" customWidth="1"/>
    <col min="11034" max="11034" width="0.81640625" customWidth="1"/>
    <col min="11035" max="11035" width="3.453125" customWidth="1"/>
    <col min="11265" max="11265" width="3.453125" customWidth="1"/>
    <col min="11266" max="11266" width="5" customWidth="1"/>
    <col min="11267" max="11267" width="0.7265625" customWidth="1"/>
    <col min="11268" max="11268" width="6" customWidth="1"/>
    <col min="11269" max="11269" width="13.453125" customWidth="1"/>
    <col min="11270" max="11270" width="5" customWidth="1"/>
    <col min="11271" max="11271" width="3.453125" customWidth="1"/>
    <col min="11272" max="11272" width="1.7265625" customWidth="1"/>
    <col min="11273" max="11273" width="11.7265625" customWidth="1"/>
    <col min="11274" max="11274" width="0.81640625" customWidth="1"/>
    <col min="11275" max="11275" width="3.81640625" customWidth="1"/>
    <col min="11276" max="11276" width="3.7265625" customWidth="1"/>
    <col min="11277" max="11277" width="0.81640625" customWidth="1"/>
    <col min="11278" max="11278" width="2.1796875" customWidth="1"/>
    <col min="11279" max="11279" width="0.26953125" customWidth="1"/>
    <col min="11280" max="11280" width="1.7265625" customWidth="1"/>
    <col min="11281" max="11281" width="5" customWidth="1"/>
    <col min="11282" max="11283" width="1.7265625" customWidth="1"/>
    <col min="11284" max="11285" width="3.453125" customWidth="1"/>
    <col min="11286" max="11287" width="5" customWidth="1"/>
    <col min="11288" max="11289" width="3.453125" customWidth="1"/>
    <col min="11290" max="11290" width="0.81640625" customWidth="1"/>
    <col min="11291" max="11291" width="3.453125" customWidth="1"/>
    <col min="11521" max="11521" width="3.453125" customWidth="1"/>
    <col min="11522" max="11522" width="5" customWidth="1"/>
    <col min="11523" max="11523" width="0.7265625" customWidth="1"/>
    <col min="11524" max="11524" width="6" customWidth="1"/>
    <col min="11525" max="11525" width="13.453125" customWidth="1"/>
    <col min="11526" max="11526" width="5" customWidth="1"/>
    <col min="11527" max="11527" width="3.453125" customWidth="1"/>
    <col min="11528" max="11528" width="1.7265625" customWidth="1"/>
    <col min="11529" max="11529" width="11.7265625" customWidth="1"/>
    <col min="11530" max="11530" width="0.81640625" customWidth="1"/>
    <col min="11531" max="11531" width="3.81640625" customWidth="1"/>
    <col min="11532" max="11532" width="3.7265625" customWidth="1"/>
    <col min="11533" max="11533" width="0.81640625" customWidth="1"/>
    <col min="11534" max="11534" width="2.1796875" customWidth="1"/>
    <col min="11535" max="11535" width="0.26953125" customWidth="1"/>
    <col min="11536" max="11536" width="1.7265625" customWidth="1"/>
    <col min="11537" max="11537" width="5" customWidth="1"/>
    <col min="11538" max="11539" width="1.7265625" customWidth="1"/>
    <col min="11540" max="11541" width="3.453125" customWidth="1"/>
    <col min="11542" max="11543" width="5" customWidth="1"/>
    <col min="11544" max="11545" width="3.453125" customWidth="1"/>
    <col min="11546" max="11546" width="0.81640625" customWidth="1"/>
    <col min="11547" max="11547" width="3.453125" customWidth="1"/>
    <col min="11777" max="11777" width="3.453125" customWidth="1"/>
    <col min="11778" max="11778" width="5" customWidth="1"/>
    <col min="11779" max="11779" width="0.7265625" customWidth="1"/>
    <col min="11780" max="11780" width="6" customWidth="1"/>
    <col min="11781" max="11781" width="13.453125" customWidth="1"/>
    <col min="11782" max="11782" width="5" customWidth="1"/>
    <col min="11783" max="11783" width="3.453125" customWidth="1"/>
    <col min="11784" max="11784" width="1.7265625" customWidth="1"/>
    <col min="11785" max="11785" width="11.7265625" customWidth="1"/>
    <col min="11786" max="11786" width="0.81640625" customWidth="1"/>
    <col min="11787" max="11787" width="3.81640625" customWidth="1"/>
    <col min="11788" max="11788" width="3.7265625" customWidth="1"/>
    <col min="11789" max="11789" width="0.81640625" customWidth="1"/>
    <col min="11790" max="11790" width="2.1796875" customWidth="1"/>
    <col min="11791" max="11791" width="0.26953125" customWidth="1"/>
    <col min="11792" max="11792" width="1.7265625" customWidth="1"/>
    <col min="11793" max="11793" width="5" customWidth="1"/>
    <col min="11794" max="11795" width="1.7265625" customWidth="1"/>
    <col min="11796" max="11797" width="3.453125" customWidth="1"/>
    <col min="11798" max="11799" width="5" customWidth="1"/>
    <col min="11800" max="11801" width="3.453125" customWidth="1"/>
    <col min="11802" max="11802" width="0.81640625" customWidth="1"/>
    <col min="11803" max="11803" width="3.453125" customWidth="1"/>
    <col min="12033" max="12033" width="3.453125" customWidth="1"/>
    <col min="12034" max="12034" width="5" customWidth="1"/>
    <col min="12035" max="12035" width="0.7265625" customWidth="1"/>
    <col min="12036" max="12036" width="6" customWidth="1"/>
    <col min="12037" max="12037" width="13.453125" customWidth="1"/>
    <col min="12038" max="12038" width="5" customWidth="1"/>
    <col min="12039" max="12039" width="3.453125" customWidth="1"/>
    <col min="12040" max="12040" width="1.7265625" customWidth="1"/>
    <col min="12041" max="12041" width="11.7265625" customWidth="1"/>
    <col min="12042" max="12042" width="0.81640625" customWidth="1"/>
    <col min="12043" max="12043" width="3.81640625" customWidth="1"/>
    <col min="12044" max="12044" width="3.7265625" customWidth="1"/>
    <col min="12045" max="12045" width="0.81640625" customWidth="1"/>
    <col min="12046" max="12046" width="2.1796875" customWidth="1"/>
    <col min="12047" max="12047" width="0.26953125" customWidth="1"/>
    <col min="12048" max="12048" width="1.7265625" customWidth="1"/>
    <col min="12049" max="12049" width="5" customWidth="1"/>
    <col min="12050" max="12051" width="1.7265625" customWidth="1"/>
    <col min="12052" max="12053" width="3.453125" customWidth="1"/>
    <col min="12054" max="12055" width="5" customWidth="1"/>
    <col min="12056" max="12057" width="3.453125" customWidth="1"/>
    <col min="12058" max="12058" width="0.81640625" customWidth="1"/>
    <col min="12059" max="12059" width="3.453125" customWidth="1"/>
    <col min="12289" max="12289" width="3.453125" customWidth="1"/>
    <col min="12290" max="12290" width="5" customWidth="1"/>
    <col min="12291" max="12291" width="0.7265625" customWidth="1"/>
    <col min="12292" max="12292" width="6" customWidth="1"/>
    <col min="12293" max="12293" width="13.453125" customWidth="1"/>
    <col min="12294" max="12294" width="5" customWidth="1"/>
    <col min="12295" max="12295" width="3.453125" customWidth="1"/>
    <col min="12296" max="12296" width="1.7265625" customWidth="1"/>
    <col min="12297" max="12297" width="11.7265625" customWidth="1"/>
    <col min="12298" max="12298" width="0.81640625" customWidth="1"/>
    <col min="12299" max="12299" width="3.81640625" customWidth="1"/>
    <col min="12300" max="12300" width="3.7265625" customWidth="1"/>
    <col min="12301" max="12301" width="0.81640625" customWidth="1"/>
    <col min="12302" max="12302" width="2.1796875" customWidth="1"/>
    <col min="12303" max="12303" width="0.26953125" customWidth="1"/>
    <col min="12304" max="12304" width="1.7265625" customWidth="1"/>
    <col min="12305" max="12305" width="5" customWidth="1"/>
    <col min="12306" max="12307" width="1.7265625" customWidth="1"/>
    <col min="12308" max="12309" width="3.453125" customWidth="1"/>
    <col min="12310" max="12311" width="5" customWidth="1"/>
    <col min="12312" max="12313" width="3.453125" customWidth="1"/>
    <col min="12314" max="12314" width="0.81640625" customWidth="1"/>
    <col min="12315" max="12315" width="3.453125" customWidth="1"/>
    <col min="12545" max="12545" width="3.453125" customWidth="1"/>
    <col min="12546" max="12546" width="5" customWidth="1"/>
    <col min="12547" max="12547" width="0.7265625" customWidth="1"/>
    <col min="12548" max="12548" width="6" customWidth="1"/>
    <col min="12549" max="12549" width="13.453125" customWidth="1"/>
    <col min="12550" max="12550" width="5" customWidth="1"/>
    <col min="12551" max="12551" width="3.453125" customWidth="1"/>
    <col min="12552" max="12552" width="1.7265625" customWidth="1"/>
    <col min="12553" max="12553" width="11.7265625" customWidth="1"/>
    <col min="12554" max="12554" width="0.81640625" customWidth="1"/>
    <col min="12555" max="12555" width="3.81640625" customWidth="1"/>
    <col min="12556" max="12556" width="3.7265625" customWidth="1"/>
    <col min="12557" max="12557" width="0.81640625" customWidth="1"/>
    <col min="12558" max="12558" width="2.1796875" customWidth="1"/>
    <col min="12559" max="12559" width="0.26953125" customWidth="1"/>
    <col min="12560" max="12560" width="1.7265625" customWidth="1"/>
    <col min="12561" max="12561" width="5" customWidth="1"/>
    <col min="12562" max="12563" width="1.7265625" customWidth="1"/>
    <col min="12564" max="12565" width="3.453125" customWidth="1"/>
    <col min="12566" max="12567" width="5" customWidth="1"/>
    <col min="12568" max="12569" width="3.453125" customWidth="1"/>
    <col min="12570" max="12570" width="0.81640625" customWidth="1"/>
    <col min="12571" max="12571" width="3.453125" customWidth="1"/>
    <col min="12801" max="12801" width="3.453125" customWidth="1"/>
    <col min="12802" max="12802" width="5" customWidth="1"/>
    <col min="12803" max="12803" width="0.7265625" customWidth="1"/>
    <col min="12804" max="12804" width="6" customWidth="1"/>
    <col min="12805" max="12805" width="13.453125" customWidth="1"/>
    <col min="12806" max="12806" width="5" customWidth="1"/>
    <col min="12807" max="12807" width="3.453125" customWidth="1"/>
    <col min="12808" max="12808" width="1.7265625" customWidth="1"/>
    <col min="12809" max="12809" width="11.7265625" customWidth="1"/>
    <col min="12810" max="12810" width="0.81640625" customWidth="1"/>
    <col min="12811" max="12811" width="3.81640625" customWidth="1"/>
    <col min="12812" max="12812" width="3.7265625" customWidth="1"/>
    <col min="12813" max="12813" width="0.81640625" customWidth="1"/>
    <col min="12814" max="12814" width="2.1796875" customWidth="1"/>
    <col min="12815" max="12815" width="0.26953125" customWidth="1"/>
    <col min="12816" max="12816" width="1.7265625" customWidth="1"/>
    <col min="12817" max="12817" width="5" customWidth="1"/>
    <col min="12818" max="12819" width="1.7265625" customWidth="1"/>
    <col min="12820" max="12821" width="3.453125" customWidth="1"/>
    <col min="12822" max="12823" width="5" customWidth="1"/>
    <col min="12824" max="12825" width="3.453125" customWidth="1"/>
    <col min="12826" max="12826" width="0.81640625" customWidth="1"/>
    <col min="12827" max="12827" width="3.453125" customWidth="1"/>
    <col min="13057" max="13057" width="3.453125" customWidth="1"/>
    <col min="13058" max="13058" width="5" customWidth="1"/>
    <col min="13059" max="13059" width="0.7265625" customWidth="1"/>
    <col min="13060" max="13060" width="6" customWidth="1"/>
    <col min="13061" max="13061" width="13.453125" customWidth="1"/>
    <col min="13062" max="13062" width="5" customWidth="1"/>
    <col min="13063" max="13063" width="3.453125" customWidth="1"/>
    <col min="13064" max="13064" width="1.7265625" customWidth="1"/>
    <col min="13065" max="13065" width="11.7265625" customWidth="1"/>
    <col min="13066" max="13066" width="0.81640625" customWidth="1"/>
    <col min="13067" max="13067" width="3.81640625" customWidth="1"/>
    <col min="13068" max="13068" width="3.7265625" customWidth="1"/>
    <col min="13069" max="13069" width="0.81640625" customWidth="1"/>
    <col min="13070" max="13070" width="2.1796875" customWidth="1"/>
    <col min="13071" max="13071" width="0.26953125" customWidth="1"/>
    <col min="13072" max="13072" width="1.7265625" customWidth="1"/>
    <col min="13073" max="13073" width="5" customWidth="1"/>
    <col min="13074" max="13075" width="1.7265625" customWidth="1"/>
    <col min="13076" max="13077" width="3.453125" customWidth="1"/>
    <col min="13078" max="13079" width="5" customWidth="1"/>
    <col min="13080" max="13081" width="3.453125" customWidth="1"/>
    <col min="13082" max="13082" width="0.81640625" customWidth="1"/>
    <col min="13083" max="13083" width="3.453125" customWidth="1"/>
    <col min="13313" max="13313" width="3.453125" customWidth="1"/>
    <col min="13314" max="13314" width="5" customWidth="1"/>
    <col min="13315" max="13315" width="0.7265625" customWidth="1"/>
    <col min="13316" max="13316" width="6" customWidth="1"/>
    <col min="13317" max="13317" width="13.453125" customWidth="1"/>
    <col min="13318" max="13318" width="5" customWidth="1"/>
    <col min="13319" max="13319" width="3.453125" customWidth="1"/>
    <col min="13320" max="13320" width="1.7265625" customWidth="1"/>
    <col min="13321" max="13321" width="11.7265625" customWidth="1"/>
    <col min="13322" max="13322" width="0.81640625" customWidth="1"/>
    <col min="13323" max="13323" width="3.81640625" customWidth="1"/>
    <col min="13324" max="13324" width="3.7265625" customWidth="1"/>
    <col min="13325" max="13325" width="0.81640625" customWidth="1"/>
    <col min="13326" max="13326" width="2.1796875" customWidth="1"/>
    <col min="13327" max="13327" width="0.26953125" customWidth="1"/>
    <col min="13328" max="13328" width="1.7265625" customWidth="1"/>
    <col min="13329" max="13329" width="5" customWidth="1"/>
    <col min="13330" max="13331" width="1.7265625" customWidth="1"/>
    <col min="13332" max="13333" width="3.453125" customWidth="1"/>
    <col min="13334" max="13335" width="5" customWidth="1"/>
    <col min="13336" max="13337" width="3.453125" customWidth="1"/>
    <col min="13338" max="13338" width="0.81640625" customWidth="1"/>
    <col min="13339" max="13339" width="3.453125" customWidth="1"/>
    <col min="13569" max="13569" width="3.453125" customWidth="1"/>
    <col min="13570" max="13570" width="5" customWidth="1"/>
    <col min="13571" max="13571" width="0.7265625" customWidth="1"/>
    <col min="13572" max="13572" width="6" customWidth="1"/>
    <col min="13573" max="13573" width="13.453125" customWidth="1"/>
    <col min="13574" max="13574" width="5" customWidth="1"/>
    <col min="13575" max="13575" width="3.453125" customWidth="1"/>
    <col min="13576" max="13576" width="1.7265625" customWidth="1"/>
    <col min="13577" max="13577" width="11.7265625" customWidth="1"/>
    <col min="13578" max="13578" width="0.81640625" customWidth="1"/>
    <col min="13579" max="13579" width="3.81640625" customWidth="1"/>
    <col min="13580" max="13580" width="3.7265625" customWidth="1"/>
    <col min="13581" max="13581" width="0.81640625" customWidth="1"/>
    <col min="13582" max="13582" width="2.1796875" customWidth="1"/>
    <col min="13583" max="13583" width="0.26953125" customWidth="1"/>
    <col min="13584" max="13584" width="1.7265625" customWidth="1"/>
    <col min="13585" max="13585" width="5" customWidth="1"/>
    <col min="13586" max="13587" width="1.7265625" customWidth="1"/>
    <col min="13588" max="13589" width="3.453125" customWidth="1"/>
    <col min="13590" max="13591" width="5" customWidth="1"/>
    <col min="13592" max="13593" width="3.453125" customWidth="1"/>
    <col min="13594" max="13594" width="0.81640625" customWidth="1"/>
    <col min="13595" max="13595" width="3.453125" customWidth="1"/>
    <col min="13825" max="13825" width="3.453125" customWidth="1"/>
    <col min="13826" max="13826" width="5" customWidth="1"/>
    <col min="13827" max="13827" width="0.7265625" customWidth="1"/>
    <col min="13828" max="13828" width="6" customWidth="1"/>
    <col min="13829" max="13829" width="13.453125" customWidth="1"/>
    <col min="13830" max="13830" width="5" customWidth="1"/>
    <col min="13831" max="13831" width="3.453125" customWidth="1"/>
    <col min="13832" max="13832" width="1.7265625" customWidth="1"/>
    <col min="13833" max="13833" width="11.7265625" customWidth="1"/>
    <col min="13834" max="13834" width="0.81640625" customWidth="1"/>
    <col min="13835" max="13835" width="3.81640625" customWidth="1"/>
    <col min="13836" max="13836" width="3.7265625" customWidth="1"/>
    <col min="13837" max="13837" width="0.81640625" customWidth="1"/>
    <col min="13838" max="13838" width="2.1796875" customWidth="1"/>
    <col min="13839" max="13839" width="0.26953125" customWidth="1"/>
    <col min="13840" max="13840" width="1.7265625" customWidth="1"/>
    <col min="13841" max="13841" width="5" customWidth="1"/>
    <col min="13842" max="13843" width="1.7265625" customWidth="1"/>
    <col min="13844" max="13845" width="3.453125" customWidth="1"/>
    <col min="13846" max="13847" width="5" customWidth="1"/>
    <col min="13848" max="13849" width="3.453125" customWidth="1"/>
    <col min="13850" max="13850" width="0.81640625" customWidth="1"/>
    <col min="13851" max="13851" width="3.453125" customWidth="1"/>
    <col min="14081" max="14081" width="3.453125" customWidth="1"/>
    <col min="14082" max="14082" width="5" customWidth="1"/>
    <col min="14083" max="14083" width="0.7265625" customWidth="1"/>
    <col min="14084" max="14084" width="6" customWidth="1"/>
    <col min="14085" max="14085" width="13.453125" customWidth="1"/>
    <col min="14086" max="14086" width="5" customWidth="1"/>
    <col min="14087" max="14087" width="3.453125" customWidth="1"/>
    <col min="14088" max="14088" width="1.7265625" customWidth="1"/>
    <col min="14089" max="14089" width="11.7265625" customWidth="1"/>
    <col min="14090" max="14090" width="0.81640625" customWidth="1"/>
    <col min="14091" max="14091" width="3.81640625" customWidth="1"/>
    <col min="14092" max="14092" width="3.7265625" customWidth="1"/>
    <col min="14093" max="14093" width="0.81640625" customWidth="1"/>
    <col min="14094" max="14094" width="2.1796875" customWidth="1"/>
    <col min="14095" max="14095" width="0.26953125" customWidth="1"/>
    <col min="14096" max="14096" width="1.7265625" customWidth="1"/>
    <col min="14097" max="14097" width="5" customWidth="1"/>
    <col min="14098" max="14099" width="1.7265625" customWidth="1"/>
    <col min="14100" max="14101" width="3.453125" customWidth="1"/>
    <col min="14102" max="14103" width="5" customWidth="1"/>
    <col min="14104" max="14105" width="3.453125" customWidth="1"/>
    <col min="14106" max="14106" width="0.81640625" customWidth="1"/>
    <col min="14107" max="14107" width="3.453125" customWidth="1"/>
    <col min="14337" max="14337" width="3.453125" customWidth="1"/>
    <col min="14338" max="14338" width="5" customWidth="1"/>
    <col min="14339" max="14339" width="0.7265625" customWidth="1"/>
    <col min="14340" max="14340" width="6" customWidth="1"/>
    <col min="14341" max="14341" width="13.453125" customWidth="1"/>
    <col min="14342" max="14342" width="5" customWidth="1"/>
    <col min="14343" max="14343" width="3.453125" customWidth="1"/>
    <col min="14344" max="14344" width="1.7265625" customWidth="1"/>
    <col min="14345" max="14345" width="11.7265625" customWidth="1"/>
    <col min="14346" max="14346" width="0.81640625" customWidth="1"/>
    <col min="14347" max="14347" width="3.81640625" customWidth="1"/>
    <col min="14348" max="14348" width="3.7265625" customWidth="1"/>
    <col min="14349" max="14349" width="0.81640625" customWidth="1"/>
    <col min="14350" max="14350" width="2.1796875" customWidth="1"/>
    <col min="14351" max="14351" width="0.26953125" customWidth="1"/>
    <col min="14352" max="14352" width="1.7265625" customWidth="1"/>
    <col min="14353" max="14353" width="5" customWidth="1"/>
    <col min="14354" max="14355" width="1.7265625" customWidth="1"/>
    <col min="14356" max="14357" width="3.453125" customWidth="1"/>
    <col min="14358" max="14359" width="5" customWidth="1"/>
    <col min="14360" max="14361" width="3.453125" customWidth="1"/>
    <col min="14362" max="14362" width="0.81640625" customWidth="1"/>
    <col min="14363" max="14363" width="3.453125" customWidth="1"/>
    <col min="14593" max="14593" width="3.453125" customWidth="1"/>
    <col min="14594" max="14594" width="5" customWidth="1"/>
    <col min="14595" max="14595" width="0.7265625" customWidth="1"/>
    <col min="14596" max="14596" width="6" customWidth="1"/>
    <col min="14597" max="14597" width="13.453125" customWidth="1"/>
    <col min="14598" max="14598" width="5" customWidth="1"/>
    <col min="14599" max="14599" width="3.453125" customWidth="1"/>
    <col min="14600" max="14600" width="1.7265625" customWidth="1"/>
    <col min="14601" max="14601" width="11.7265625" customWidth="1"/>
    <col min="14602" max="14602" width="0.81640625" customWidth="1"/>
    <col min="14603" max="14603" width="3.81640625" customWidth="1"/>
    <col min="14604" max="14604" width="3.7265625" customWidth="1"/>
    <col min="14605" max="14605" width="0.81640625" customWidth="1"/>
    <col min="14606" max="14606" width="2.1796875" customWidth="1"/>
    <col min="14607" max="14607" width="0.26953125" customWidth="1"/>
    <col min="14608" max="14608" width="1.7265625" customWidth="1"/>
    <col min="14609" max="14609" width="5" customWidth="1"/>
    <col min="14610" max="14611" width="1.7265625" customWidth="1"/>
    <col min="14612" max="14613" width="3.453125" customWidth="1"/>
    <col min="14614" max="14615" width="5" customWidth="1"/>
    <col min="14616" max="14617" width="3.453125" customWidth="1"/>
    <col min="14618" max="14618" width="0.81640625" customWidth="1"/>
    <col min="14619" max="14619" width="3.453125" customWidth="1"/>
    <col min="14849" max="14849" width="3.453125" customWidth="1"/>
    <col min="14850" max="14850" width="5" customWidth="1"/>
    <col min="14851" max="14851" width="0.7265625" customWidth="1"/>
    <col min="14852" max="14852" width="6" customWidth="1"/>
    <col min="14853" max="14853" width="13.453125" customWidth="1"/>
    <col min="14854" max="14854" width="5" customWidth="1"/>
    <col min="14855" max="14855" width="3.453125" customWidth="1"/>
    <col min="14856" max="14856" width="1.7265625" customWidth="1"/>
    <col min="14857" max="14857" width="11.7265625" customWidth="1"/>
    <col min="14858" max="14858" width="0.81640625" customWidth="1"/>
    <col min="14859" max="14859" width="3.81640625" customWidth="1"/>
    <col min="14860" max="14860" width="3.7265625" customWidth="1"/>
    <col min="14861" max="14861" width="0.81640625" customWidth="1"/>
    <col min="14862" max="14862" width="2.1796875" customWidth="1"/>
    <col min="14863" max="14863" width="0.26953125" customWidth="1"/>
    <col min="14864" max="14864" width="1.7265625" customWidth="1"/>
    <col min="14865" max="14865" width="5" customWidth="1"/>
    <col min="14866" max="14867" width="1.7265625" customWidth="1"/>
    <col min="14868" max="14869" width="3.453125" customWidth="1"/>
    <col min="14870" max="14871" width="5" customWidth="1"/>
    <col min="14872" max="14873" width="3.453125" customWidth="1"/>
    <col min="14874" max="14874" width="0.81640625" customWidth="1"/>
    <col min="14875" max="14875" width="3.453125" customWidth="1"/>
    <col min="15105" max="15105" width="3.453125" customWidth="1"/>
    <col min="15106" max="15106" width="5" customWidth="1"/>
    <col min="15107" max="15107" width="0.7265625" customWidth="1"/>
    <col min="15108" max="15108" width="6" customWidth="1"/>
    <col min="15109" max="15109" width="13.453125" customWidth="1"/>
    <col min="15110" max="15110" width="5" customWidth="1"/>
    <col min="15111" max="15111" width="3.453125" customWidth="1"/>
    <col min="15112" max="15112" width="1.7265625" customWidth="1"/>
    <col min="15113" max="15113" width="11.7265625" customWidth="1"/>
    <col min="15114" max="15114" width="0.81640625" customWidth="1"/>
    <col min="15115" max="15115" width="3.81640625" customWidth="1"/>
    <col min="15116" max="15116" width="3.7265625" customWidth="1"/>
    <col min="15117" max="15117" width="0.81640625" customWidth="1"/>
    <col min="15118" max="15118" width="2.1796875" customWidth="1"/>
    <col min="15119" max="15119" width="0.26953125" customWidth="1"/>
    <col min="15120" max="15120" width="1.7265625" customWidth="1"/>
    <col min="15121" max="15121" width="5" customWidth="1"/>
    <col min="15122" max="15123" width="1.7265625" customWidth="1"/>
    <col min="15124" max="15125" width="3.453125" customWidth="1"/>
    <col min="15126" max="15127" width="5" customWidth="1"/>
    <col min="15128" max="15129" width="3.453125" customWidth="1"/>
    <col min="15130" max="15130" width="0.81640625" customWidth="1"/>
    <col min="15131" max="15131" width="3.453125" customWidth="1"/>
    <col min="15361" max="15361" width="3.453125" customWidth="1"/>
    <col min="15362" max="15362" width="5" customWidth="1"/>
    <col min="15363" max="15363" width="0.7265625" customWidth="1"/>
    <col min="15364" max="15364" width="6" customWidth="1"/>
    <col min="15365" max="15365" width="13.453125" customWidth="1"/>
    <col min="15366" max="15366" width="5" customWidth="1"/>
    <col min="15367" max="15367" width="3.453125" customWidth="1"/>
    <col min="15368" max="15368" width="1.7265625" customWidth="1"/>
    <col min="15369" max="15369" width="11.7265625" customWidth="1"/>
    <col min="15370" max="15370" width="0.81640625" customWidth="1"/>
    <col min="15371" max="15371" width="3.81640625" customWidth="1"/>
    <col min="15372" max="15372" width="3.7265625" customWidth="1"/>
    <col min="15373" max="15373" width="0.81640625" customWidth="1"/>
    <col min="15374" max="15374" width="2.1796875" customWidth="1"/>
    <col min="15375" max="15375" width="0.26953125" customWidth="1"/>
    <col min="15376" max="15376" width="1.7265625" customWidth="1"/>
    <col min="15377" max="15377" width="5" customWidth="1"/>
    <col min="15378" max="15379" width="1.7265625" customWidth="1"/>
    <col min="15380" max="15381" width="3.453125" customWidth="1"/>
    <col min="15382" max="15383" width="5" customWidth="1"/>
    <col min="15384" max="15385" width="3.453125" customWidth="1"/>
    <col min="15386" max="15386" width="0.81640625" customWidth="1"/>
    <col min="15387" max="15387" width="3.453125" customWidth="1"/>
    <col min="15617" max="15617" width="3.453125" customWidth="1"/>
    <col min="15618" max="15618" width="5" customWidth="1"/>
    <col min="15619" max="15619" width="0.7265625" customWidth="1"/>
    <col min="15620" max="15620" width="6" customWidth="1"/>
    <col min="15621" max="15621" width="13.453125" customWidth="1"/>
    <col min="15622" max="15622" width="5" customWidth="1"/>
    <col min="15623" max="15623" width="3.453125" customWidth="1"/>
    <col min="15624" max="15624" width="1.7265625" customWidth="1"/>
    <col min="15625" max="15625" width="11.7265625" customWidth="1"/>
    <col min="15626" max="15626" width="0.81640625" customWidth="1"/>
    <col min="15627" max="15627" width="3.81640625" customWidth="1"/>
    <col min="15628" max="15628" width="3.7265625" customWidth="1"/>
    <col min="15629" max="15629" width="0.81640625" customWidth="1"/>
    <col min="15630" max="15630" width="2.1796875" customWidth="1"/>
    <col min="15631" max="15631" width="0.26953125" customWidth="1"/>
    <col min="15632" max="15632" width="1.7265625" customWidth="1"/>
    <col min="15633" max="15633" width="5" customWidth="1"/>
    <col min="15634" max="15635" width="1.7265625" customWidth="1"/>
    <col min="15636" max="15637" width="3.453125" customWidth="1"/>
    <col min="15638" max="15639" width="5" customWidth="1"/>
    <col min="15640" max="15641" width="3.453125" customWidth="1"/>
    <col min="15642" max="15642" width="0.81640625" customWidth="1"/>
    <col min="15643" max="15643" width="3.453125" customWidth="1"/>
    <col min="15873" max="15873" width="3.453125" customWidth="1"/>
    <col min="15874" max="15874" width="5" customWidth="1"/>
    <col min="15875" max="15875" width="0.7265625" customWidth="1"/>
    <col min="15876" max="15876" width="6" customWidth="1"/>
    <col min="15877" max="15877" width="13.453125" customWidth="1"/>
    <col min="15878" max="15878" width="5" customWidth="1"/>
    <col min="15879" max="15879" width="3.453125" customWidth="1"/>
    <col min="15880" max="15880" width="1.7265625" customWidth="1"/>
    <col min="15881" max="15881" width="11.7265625" customWidth="1"/>
    <col min="15882" max="15882" width="0.81640625" customWidth="1"/>
    <col min="15883" max="15883" width="3.81640625" customWidth="1"/>
    <col min="15884" max="15884" width="3.7265625" customWidth="1"/>
    <col min="15885" max="15885" width="0.81640625" customWidth="1"/>
    <col min="15886" max="15886" width="2.1796875" customWidth="1"/>
    <col min="15887" max="15887" width="0.26953125" customWidth="1"/>
    <col min="15888" max="15888" width="1.7265625" customWidth="1"/>
    <col min="15889" max="15889" width="5" customWidth="1"/>
    <col min="15890" max="15891" width="1.7265625" customWidth="1"/>
    <col min="15892" max="15893" width="3.453125" customWidth="1"/>
    <col min="15894" max="15895" width="5" customWidth="1"/>
    <col min="15896" max="15897" width="3.453125" customWidth="1"/>
    <col min="15898" max="15898" width="0.81640625" customWidth="1"/>
    <col min="15899" max="15899" width="3.453125" customWidth="1"/>
    <col min="16129" max="16129" width="3.453125" customWidth="1"/>
    <col min="16130" max="16130" width="5" customWidth="1"/>
    <col min="16131" max="16131" width="0.7265625" customWidth="1"/>
    <col min="16132" max="16132" width="6" customWidth="1"/>
    <col min="16133" max="16133" width="13.453125" customWidth="1"/>
    <col min="16134" max="16134" width="5" customWidth="1"/>
    <col min="16135" max="16135" width="3.453125" customWidth="1"/>
    <col min="16136" max="16136" width="1.7265625" customWidth="1"/>
    <col min="16137" max="16137" width="11.7265625" customWidth="1"/>
    <col min="16138" max="16138" width="0.81640625" customWidth="1"/>
    <col min="16139" max="16139" width="3.81640625" customWidth="1"/>
    <col min="16140" max="16140" width="3.7265625" customWidth="1"/>
    <col min="16141" max="16141" width="0.81640625" customWidth="1"/>
    <col min="16142" max="16142" width="2.1796875" customWidth="1"/>
    <col min="16143" max="16143" width="0.26953125" customWidth="1"/>
    <col min="16144" max="16144" width="1.7265625" customWidth="1"/>
    <col min="16145" max="16145" width="5" customWidth="1"/>
    <col min="16146" max="16147" width="1.7265625" customWidth="1"/>
    <col min="16148" max="16149" width="3.453125" customWidth="1"/>
    <col min="16150" max="16151" width="5" customWidth="1"/>
    <col min="16152" max="16153" width="3.453125" customWidth="1"/>
    <col min="16154" max="16154" width="0.81640625" customWidth="1"/>
    <col min="16155" max="16155" width="3.453125" customWidth="1"/>
  </cols>
  <sheetData>
    <row r="1" spans="1:27" ht="5.15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ht="12" customHeight="1">
      <c r="A2" s="64"/>
      <c r="B2" s="65" t="s">
        <v>245</v>
      </c>
      <c r="C2" s="65"/>
      <c r="D2" s="65"/>
      <c r="E2" s="65" t="s">
        <v>246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 ht="12" customHeight="1">
      <c r="A3" s="64"/>
      <c r="B3" s="65" t="s">
        <v>247</v>
      </c>
      <c r="C3" s="65"/>
      <c r="D3" s="65"/>
      <c r="E3" s="65" t="s">
        <v>248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249</v>
      </c>
      <c r="C4" s="65"/>
      <c r="D4" s="65"/>
      <c r="E4" s="65" t="s">
        <v>251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4"/>
    </row>
    <row r="5" spans="1:27" ht="12" customHeight="1">
      <c r="A5" s="64"/>
      <c r="B5" s="65" t="s">
        <v>410</v>
      </c>
      <c r="C5" s="65"/>
      <c r="D5" s="65"/>
      <c r="E5" s="65" t="s">
        <v>489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4"/>
    </row>
    <row r="6" spans="1:27" ht="13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 ht="40" customHeight="1">
      <c r="A7" s="64"/>
      <c r="B7" s="91" t="s">
        <v>412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64"/>
    </row>
    <row r="8" spans="1:27" ht="20.149999999999999" customHeight="1" thickBo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</row>
    <row r="9" spans="1:27" ht="30" customHeight="1">
      <c r="A9" s="64"/>
      <c r="B9" s="92" t="s">
        <v>413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3" t="s">
        <v>414</v>
      </c>
      <c r="U9" s="93"/>
      <c r="V9" s="93"/>
      <c r="W9" s="93"/>
      <c r="X9" s="93"/>
      <c r="Y9" s="93"/>
      <c r="Z9" s="93"/>
      <c r="AA9" s="64"/>
    </row>
    <row r="10" spans="1:27" ht="40" customHeight="1">
      <c r="A10" s="64"/>
      <c r="B10" s="94" t="s">
        <v>4</v>
      </c>
      <c r="C10" s="94"/>
      <c r="D10" s="95" t="s">
        <v>415</v>
      </c>
      <c r="E10" s="95"/>
      <c r="F10" s="95"/>
      <c r="G10" s="95"/>
      <c r="H10" s="95"/>
      <c r="I10" s="95"/>
      <c r="J10" s="95"/>
      <c r="K10" s="95"/>
      <c r="L10" s="95" t="s">
        <v>416</v>
      </c>
      <c r="M10" s="95"/>
      <c r="N10" s="95"/>
      <c r="O10" s="95" t="s">
        <v>7</v>
      </c>
      <c r="P10" s="95"/>
      <c r="Q10" s="95"/>
      <c r="R10" s="95"/>
      <c r="S10" s="95"/>
      <c r="T10" s="95" t="s">
        <v>417</v>
      </c>
      <c r="U10" s="95"/>
      <c r="V10" s="95"/>
      <c r="W10" s="96" t="s">
        <v>418</v>
      </c>
      <c r="X10" s="96"/>
      <c r="Y10" s="96"/>
      <c r="Z10" s="96"/>
      <c r="AA10" s="64"/>
    </row>
    <row r="11" spans="1:27" ht="10" customHeight="1" thickBot="1">
      <c r="A11" s="64"/>
      <c r="B11" s="97" t="s">
        <v>228</v>
      </c>
      <c r="C11" s="97"/>
      <c r="D11" s="98" t="s">
        <v>229</v>
      </c>
      <c r="E11" s="98"/>
      <c r="F11" s="98"/>
      <c r="G11" s="98"/>
      <c r="H11" s="98"/>
      <c r="I11" s="98"/>
      <c r="J11" s="98"/>
      <c r="K11" s="98"/>
      <c r="L11" s="98" t="s">
        <v>231</v>
      </c>
      <c r="M11" s="98"/>
      <c r="N11" s="98"/>
      <c r="O11" s="98" t="s">
        <v>232</v>
      </c>
      <c r="P11" s="98"/>
      <c r="Q11" s="98"/>
      <c r="R11" s="98"/>
      <c r="S11" s="98"/>
      <c r="T11" s="98" t="s">
        <v>235</v>
      </c>
      <c r="U11" s="98"/>
      <c r="V11" s="98"/>
      <c r="W11" s="99" t="s">
        <v>419</v>
      </c>
      <c r="X11" s="99"/>
      <c r="Y11" s="99"/>
      <c r="Z11" s="99"/>
      <c r="AA11" s="64"/>
    </row>
    <row r="12" spans="1:27" ht="15" customHeight="1">
      <c r="A12" s="64"/>
      <c r="B12" s="100" t="s">
        <v>229</v>
      </c>
      <c r="C12" s="100"/>
      <c r="D12" s="101" t="s">
        <v>490</v>
      </c>
      <c r="E12" s="101"/>
      <c r="F12" s="101"/>
      <c r="G12" s="101"/>
      <c r="H12" s="101"/>
      <c r="I12" s="101"/>
      <c r="J12" s="101"/>
      <c r="K12" s="101"/>
      <c r="L12" s="102" t="s">
        <v>451</v>
      </c>
      <c r="M12" s="102"/>
      <c r="N12" s="102"/>
      <c r="O12" s="161">
        <v>1200</v>
      </c>
      <c r="P12" s="103"/>
      <c r="Q12" s="103"/>
      <c r="R12" s="103"/>
      <c r="S12" s="103"/>
      <c r="T12" s="104">
        <v>0</v>
      </c>
      <c r="U12" s="104"/>
      <c r="V12" s="104"/>
      <c r="W12" s="105">
        <v>0</v>
      </c>
      <c r="X12" s="105"/>
      <c r="Y12" s="105"/>
      <c r="Z12" s="105"/>
      <c r="AA12" s="64"/>
    </row>
    <row r="13" spans="1:27" ht="15" customHeight="1">
      <c r="A13" s="64"/>
      <c r="B13" s="100"/>
      <c r="C13" s="100"/>
      <c r="D13" s="101"/>
      <c r="E13" s="101"/>
      <c r="F13" s="101"/>
      <c r="G13" s="101"/>
      <c r="H13" s="101"/>
      <c r="I13" s="101"/>
      <c r="J13" s="101"/>
      <c r="K13" s="101"/>
      <c r="L13" s="102"/>
      <c r="M13" s="102"/>
      <c r="N13" s="102"/>
      <c r="O13" s="106" t="s">
        <v>422</v>
      </c>
      <c r="P13" s="106"/>
      <c r="Q13" s="106"/>
      <c r="R13" s="106"/>
      <c r="S13" s="106"/>
      <c r="T13" s="106">
        <v>0</v>
      </c>
      <c r="U13" s="106"/>
      <c r="V13" s="106"/>
      <c r="W13" s="107">
        <v>0</v>
      </c>
      <c r="X13" s="107"/>
      <c r="Y13" s="107"/>
      <c r="Z13" s="107"/>
      <c r="AA13" s="64"/>
    </row>
    <row r="14" spans="1:27" ht="15" customHeight="1">
      <c r="A14" s="64"/>
      <c r="B14" s="10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2"/>
      <c r="N14" s="102"/>
      <c r="O14" s="106" t="s">
        <v>423</v>
      </c>
      <c r="P14" s="106"/>
      <c r="Q14" s="106"/>
      <c r="R14" s="106"/>
      <c r="S14" s="106"/>
      <c r="T14" s="106">
        <v>0</v>
      </c>
      <c r="U14" s="106"/>
      <c r="V14" s="106"/>
      <c r="W14" s="107">
        <v>0</v>
      </c>
      <c r="X14" s="107"/>
      <c r="Y14" s="107"/>
      <c r="Z14" s="107"/>
      <c r="AA14" s="64"/>
    </row>
    <row r="15" spans="1:27" ht="15" customHeight="1">
      <c r="A15" s="64"/>
      <c r="B15" s="100"/>
      <c r="C15" s="100"/>
      <c r="D15" s="101"/>
      <c r="E15" s="101"/>
      <c r="F15" s="101"/>
      <c r="G15" s="101"/>
      <c r="H15" s="101"/>
      <c r="I15" s="101"/>
      <c r="J15" s="101"/>
      <c r="K15" s="101"/>
      <c r="L15" s="102"/>
      <c r="M15" s="102"/>
      <c r="N15" s="102"/>
      <c r="O15" s="106" t="s">
        <v>424</v>
      </c>
      <c r="P15" s="106"/>
      <c r="Q15" s="106"/>
      <c r="R15" s="106"/>
      <c r="S15" s="106"/>
      <c r="T15" s="106">
        <v>0</v>
      </c>
      <c r="U15" s="106"/>
      <c r="V15" s="106"/>
      <c r="W15" s="107">
        <v>0</v>
      </c>
      <c r="X15" s="107"/>
      <c r="Y15" s="107"/>
      <c r="Z15" s="107"/>
      <c r="AA15" s="64"/>
    </row>
    <row r="16" spans="1:27" ht="15" customHeight="1">
      <c r="A16" s="64"/>
      <c r="B16" s="100"/>
      <c r="C16" s="100"/>
      <c r="D16" s="101"/>
      <c r="E16" s="101"/>
      <c r="F16" s="101"/>
      <c r="G16" s="101"/>
      <c r="H16" s="101"/>
      <c r="I16" s="101"/>
      <c r="J16" s="101"/>
      <c r="K16" s="101"/>
      <c r="L16" s="102"/>
      <c r="M16" s="102"/>
      <c r="N16" s="102"/>
      <c r="O16" s="106" t="s">
        <v>425</v>
      </c>
      <c r="P16" s="106"/>
      <c r="Q16" s="106"/>
      <c r="R16" s="106"/>
      <c r="S16" s="106"/>
      <c r="T16" s="106">
        <v>0</v>
      </c>
      <c r="U16" s="106"/>
      <c r="V16" s="106"/>
      <c r="W16" s="107">
        <v>0</v>
      </c>
      <c r="X16" s="107"/>
      <c r="Y16" s="107"/>
      <c r="Z16" s="107"/>
      <c r="AA16" s="64"/>
    </row>
    <row r="17" spans="1:27" ht="15" customHeight="1">
      <c r="A17" s="64"/>
      <c r="B17" s="100" t="s">
        <v>231</v>
      </c>
      <c r="C17" s="100"/>
      <c r="D17" s="101" t="s">
        <v>491</v>
      </c>
      <c r="E17" s="101"/>
      <c r="F17" s="101"/>
      <c r="G17" s="101"/>
      <c r="H17" s="101"/>
      <c r="I17" s="101"/>
      <c r="J17" s="101"/>
      <c r="K17" s="101"/>
      <c r="L17" s="102" t="s">
        <v>451</v>
      </c>
      <c r="M17" s="102"/>
      <c r="N17" s="102"/>
      <c r="O17" s="103">
        <v>500</v>
      </c>
      <c r="P17" s="103"/>
      <c r="Q17" s="103"/>
      <c r="R17" s="103"/>
      <c r="S17" s="103"/>
      <c r="T17" s="104">
        <v>0</v>
      </c>
      <c r="U17" s="104"/>
      <c r="V17" s="104"/>
      <c r="W17" s="105">
        <v>0</v>
      </c>
      <c r="X17" s="105"/>
      <c r="Y17" s="105"/>
      <c r="Z17" s="105"/>
      <c r="AA17" s="64"/>
    </row>
    <row r="18" spans="1:27" ht="15" customHeight="1">
      <c r="A18" s="64"/>
      <c r="B18" s="100"/>
      <c r="C18" s="100"/>
      <c r="D18" s="101"/>
      <c r="E18" s="101"/>
      <c r="F18" s="101"/>
      <c r="G18" s="101"/>
      <c r="H18" s="101"/>
      <c r="I18" s="101"/>
      <c r="J18" s="101"/>
      <c r="K18" s="101"/>
      <c r="L18" s="102"/>
      <c r="M18" s="102"/>
      <c r="N18" s="102"/>
      <c r="O18" s="106" t="s">
        <v>422</v>
      </c>
      <c r="P18" s="106"/>
      <c r="Q18" s="106"/>
      <c r="R18" s="106"/>
      <c r="S18" s="106"/>
      <c r="T18" s="106">
        <v>0</v>
      </c>
      <c r="U18" s="106"/>
      <c r="V18" s="106"/>
      <c r="W18" s="107">
        <v>0</v>
      </c>
      <c r="X18" s="107"/>
      <c r="Y18" s="107"/>
      <c r="Z18" s="107"/>
      <c r="AA18" s="64"/>
    </row>
    <row r="19" spans="1:27" ht="15" customHeight="1">
      <c r="A19" s="64"/>
      <c r="B19" s="100"/>
      <c r="C19" s="100"/>
      <c r="D19" s="101"/>
      <c r="E19" s="101"/>
      <c r="F19" s="101"/>
      <c r="G19" s="101"/>
      <c r="H19" s="101"/>
      <c r="I19" s="101"/>
      <c r="J19" s="101"/>
      <c r="K19" s="101"/>
      <c r="L19" s="102"/>
      <c r="M19" s="102"/>
      <c r="N19" s="102"/>
      <c r="O19" s="106" t="s">
        <v>423</v>
      </c>
      <c r="P19" s="106"/>
      <c r="Q19" s="106"/>
      <c r="R19" s="106"/>
      <c r="S19" s="106"/>
      <c r="T19" s="106">
        <v>0</v>
      </c>
      <c r="U19" s="106"/>
      <c r="V19" s="106"/>
      <c r="W19" s="107">
        <v>0</v>
      </c>
      <c r="X19" s="107"/>
      <c r="Y19" s="107"/>
      <c r="Z19" s="107"/>
      <c r="AA19" s="64"/>
    </row>
    <row r="20" spans="1:27" ht="15" customHeight="1">
      <c r="A20" s="64"/>
      <c r="B20" s="100"/>
      <c r="C20" s="100"/>
      <c r="D20" s="101"/>
      <c r="E20" s="101"/>
      <c r="F20" s="101"/>
      <c r="G20" s="101"/>
      <c r="H20" s="101"/>
      <c r="I20" s="101"/>
      <c r="J20" s="101"/>
      <c r="K20" s="101"/>
      <c r="L20" s="102"/>
      <c r="M20" s="102"/>
      <c r="N20" s="102"/>
      <c r="O20" s="106" t="s">
        <v>424</v>
      </c>
      <c r="P20" s="106"/>
      <c r="Q20" s="106"/>
      <c r="R20" s="106"/>
      <c r="S20" s="106"/>
      <c r="T20" s="106">
        <v>0</v>
      </c>
      <c r="U20" s="106"/>
      <c r="V20" s="106"/>
      <c r="W20" s="107">
        <v>0</v>
      </c>
      <c r="X20" s="107"/>
      <c r="Y20" s="107"/>
      <c r="Z20" s="107"/>
      <c r="AA20" s="64"/>
    </row>
    <row r="21" spans="1:27" ht="15" customHeight="1">
      <c r="A21" s="64"/>
      <c r="B21" s="100"/>
      <c r="C21" s="100"/>
      <c r="D21" s="101"/>
      <c r="E21" s="101"/>
      <c r="F21" s="101"/>
      <c r="G21" s="101"/>
      <c r="H21" s="101"/>
      <c r="I21" s="101"/>
      <c r="J21" s="101"/>
      <c r="K21" s="101"/>
      <c r="L21" s="102"/>
      <c r="M21" s="102"/>
      <c r="N21" s="102"/>
      <c r="O21" s="106" t="s">
        <v>425</v>
      </c>
      <c r="P21" s="106"/>
      <c r="Q21" s="106"/>
      <c r="R21" s="106"/>
      <c r="S21" s="106"/>
      <c r="T21" s="106">
        <v>0</v>
      </c>
      <c r="U21" s="106"/>
      <c r="V21" s="106"/>
      <c r="W21" s="107">
        <v>0</v>
      </c>
      <c r="X21" s="107"/>
      <c r="Y21" s="107"/>
      <c r="Z21" s="107"/>
      <c r="AA21" s="64"/>
    </row>
    <row r="22" spans="1:27" ht="15" customHeight="1">
      <c r="A22" s="64"/>
      <c r="B22" s="100" t="s">
        <v>232</v>
      </c>
      <c r="C22" s="100"/>
      <c r="D22" s="101" t="s">
        <v>492</v>
      </c>
      <c r="E22" s="101"/>
      <c r="F22" s="101"/>
      <c r="G22" s="101"/>
      <c r="H22" s="101"/>
      <c r="I22" s="101"/>
      <c r="J22" s="101"/>
      <c r="K22" s="101"/>
      <c r="L22" s="102" t="s">
        <v>451</v>
      </c>
      <c r="M22" s="102"/>
      <c r="N22" s="102"/>
      <c r="O22" s="103">
        <v>100</v>
      </c>
      <c r="P22" s="103"/>
      <c r="Q22" s="103"/>
      <c r="R22" s="103"/>
      <c r="S22" s="103"/>
      <c r="T22" s="104">
        <v>0</v>
      </c>
      <c r="U22" s="104"/>
      <c r="V22" s="104"/>
      <c r="W22" s="105">
        <v>0</v>
      </c>
      <c r="X22" s="105"/>
      <c r="Y22" s="105"/>
      <c r="Z22" s="105"/>
      <c r="AA22" s="64"/>
    </row>
    <row r="23" spans="1:27" ht="15" customHeight="1">
      <c r="A23" s="64"/>
      <c r="B23" s="100"/>
      <c r="C23" s="100"/>
      <c r="D23" s="101"/>
      <c r="E23" s="101"/>
      <c r="F23" s="101"/>
      <c r="G23" s="101"/>
      <c r="H23" s="101"/>
      <c r="I23" s="101"/>
      <c r="J23" s="101"/>
      <c r="K23" s="101"/>
      <c r="L23" s="102"/>
      <c r="M23" s="102"/>
      <c r="N23" s="102"/>
      <c r="O23" s="106" t="s">
        <v>422</v>
      </c>
      <c r="P23" s="106"/>
      <c r="Q23" s="106"/>
      <c r="R23" s="106"/>
      <c r="S23" s="106"/>
      <c r="T23" s="106">
        <v>0</v>
      </c>
      <c r="U23" s="106"/>
      <c r="V23" s="106"/>
      <c r="W23" s="107">
        <v>0</v>
      </c>
      <c r="X23" s="107"/>
      <c r="Y23" s="107"/>
      <c r="Z23" s="107"/>
      <c r="AA23" s="64"/>
    </row>
    <row r="24" spans="1:27" ht="15" customHeight="1">
      <c r="A24" s="64"/>
      <c r="B24" s="100"/>
      <c r="C24" s="100"/>
      <c r="D24" s="101"/>
      <c r="E24" s="101"/>
      <c r="F24" s="101"/>
      <c r="G24" s="101"/>
      <c r="H24" s="101"/>
      <c r="I24" s="101"/>
      <c r="J24" s="101"/>
      <c r="K24" s="101"/>
      <c r="L24" s="102"/>
      <c r="M24" s="102"/>
      <c r="N24" s="102"/>
      <c r="O24" s="106" t="s">
        <v>423</v>
      </c>
      <c r="P24" s="106"/>
      <c r="Q24" s="106"/>
      <c r="R24" s="106"/>
      <c r="S24" s="106"/>
      <c r="T24" s="106">
        <v>0</v>
      </c>
      <c r="U24" s="106"/>
      <c r="V24" s="106"/>
      <c r="W24" s="107">
        <v>0</v>
      </c>
      <c r="X24" s="107"/>
      <c r="Y24" s="107"/>
      <c r="Z24" s="107"/>
      <c r="AA24" s="64"/>
    </row>
    <row r="25" spans="1:27" ht="15" customHeight="1">
      <c r="A25" s="64"/>
      <c r="B25" s="100"/>
      <c r="C25" s="100"/>
      <c r="D25" s="101"/>
      <c r="E25" s="101"/>
      <c r="F25" s="101"/>
      <c r="G25" s="101"/>
      <c r="H25" s="101"/>
      <c r="I25" s="101"/>
      <c r="J25" s="101"/>
      <c r="K25" s="101"/>
      <c r="L25" s="102"/>
      <c r="M25" s="102"/>
      <c r="N25" s="102"/>
      <c r="O25" s="106" t="s">
        <v>424</v>
      </c>
      <c r="P25" s="106"/>
      <c r="Q25" s="106"/>
      <c r="R25" s="106"/>
      <c r="S25" s="106"/>
      <c r="T25" s="106">
        <v>0</v>
      </c>
      <c r="U25" s="106"/>
      <c r="V25" s="106"/>
      <c r="W25" s="107">
        <v>0</v>
      </c>
      <c r="X25" s="107"/>
      <c r="Y25" s="107"/>
      <c r="Z25" s="107"/>
      <c r="AA25" s="64"/>
    </row>
    <row r="26" spans="1:27" ht="15" customHeight="1">
      <c r="A26" s="64"/>
      <c r="B26" s="100"/>
      <c r="C26" s="100"/>
      <c r="D26" s="101"/>
      <c r="E26" s="101"/>
      <c r="F26" s="101"/>
      <c r="G26" s="101"/>
      <c r="H26" s="101"/>
      <c r="I26" s="101"/>
      <c r="J26" s="101"/>
      <c r="K26" s="101"/>
      <c r="L26" s="102"/>
      <c r="M26" s="102"/>
      <c r="N26" s="102"/>
      <c r="O26" s="106" t="s">
        <v>425</v>
      </c>
      <c r="P26" s="106"/>
      <c r="Q26" s="106"/>
      <c r="R26" s="106"/>
      <c r="S26" s="106"/>
      <c r="T26" s="106">
        <v>0</v>
      </c>
      <c r="U26" s="106"/>
      <c r="V26" s="106"/>
      <c r="W26" s="107">
        <v>0</v>
      </c>
      <c r="X26" s="107"/>
      <c r="Y26" s="107"/>
      <c r="Z26" s="107"/>
      <c r="AA26" s="64"/>
    </row>
    <row r="27" spans="1:27" ht="15" customHeight="1">
      <c r="A27" s="64"/>
      <c r="B27" s="100" t="s">
        <v>235</v>
      </c>
      <c r="C27" s="100"/>
      <c r="D27" s="101" t="s">
        <v>493</v>
      </c>
      <c r="E27" s="101"/>
      <c r="F27" s="101"/>
      <c r="G27" s="101"/>
      <c r="H27" s="101"/>
      <c r="I27" s="101"/>
      <c r="J27" s="101"/>
      <c r="K27" s="101"/>
      <c r="L27" s="102" t="s">
        <v>451</v>
      </c>
      <c r="M27" s="102"/>
      <c r="N27" s="102"/>
      <c r="O27" s="103">
        <v>900</v>
      </c>
      <c r="P27" s="103"/>
      <c r="Q27" s="103"/>
      <c r="R27" s="103"/>
      <c r="S27" s="103"/>
      <c r="T27" s="104">
        <v>0</v>
      </c>
      <c r="U27" s="104"/>
      <c r="V27" s="104"/>
      <c r="W27" s="105">
        <v>0</v>
      </c>
      <c r="X27" s="105"/>
      <c r="Y27" s="105"/>
      <c r="Z27" s="105"/>
      <c r="AA27" s="64"/>
    </row>
    <row r="28" spans="1:27" ht="15" customHeight="1">
      <c r="A28" s="64"/>
      <c r="B28" s="100"/>
      <c r="C28" s="100"/>
      <c r="D28" s="101"/>
      <c r="E28" s="101"/>
      <c r="F28" s="101"/>
      <c r="G28" s="101"/>
      <c r="H28" s="101"/>
      <c r="I28" s="101"/>
      <c r="J28" s="101"/>
      <c r="K28" s="101"/>
      <c r="L28" s="102"/>
      <c r="M28" s="102"/>
      <c r="N28" s="102"/>
      <c r="O28" s="106" t="s">
        <v>422</v>
      </c>
      <c r="P28" s="106"/>
      <c r="Q28" s="106"/>
      <c r="R28" s="106"/>
      <c r="S28" s="106"/>
      <c r="T28" s="106">
        <v>0</v>
      </c>
      <c r="U28" s="106"/>
      <c r="V28" s="106"/>
      <c r="W28" s="107">
        <v>0</v>
      </c>
      <c r="X28" s="107"/>
      <c r="Y28" s="107"/>
      <c r="Z28" s="107"/>
      <c r="AA28" s="64"/>
    </row>
    <row r="29" spans="1:27" ht="15" customHeight="1">
      <c r="A29" s="64"/>
      <c r="B29" s="100"/>
      <c r="C29" s="100"/>
      <c r="D29" s="101"/>
      <c r="E29" s="101"/>
      <c r="F29" s="101"/>
      <c r="G29" s="101"/>
      <c r="H29" s="101"/>
      <c r="I29" s="101"/>
      <c r="J29" s="101"/>
      <c r="K29" s="101"/>
      <c r="L29" s="102"/>
      <c r="M29" s="102"/>
      <c r="N29" s="102"/>
      <c r="O29" s="106" t="s">
        <v>423</v>
      </c>
      <c r="P29" s="106"/>
      <c r="Q29" s="106"/>
      <c r="R29" s="106"/>
      <c r="S29" s="106"/>
      <c r="T29" s="106">
        <v>0</v>
      </c>
      <c r="U29" s="106"/>
      <c r="V29" s="106"/>
      <c r="W29" s="107">
        <v>0</v>
      </c>
      <c r="X29" s="107"/>
      <c r="Y29" s="107"/>
      <c r="Z29" s="107"/>
      <c r="AA29" s="64"/>
    </row>
    <row r="30" spans="1:27" ht="15" customHeight="1">
      <c r="A30" s="64"/>
      <c r="B30" s="100"/>
      <c r="C30" s="100"/>
      <c r="D30" s="101"/>
      <c r="E30" s="101"/>
      <c r="F30" s="101"/>
      <c r="G30" s="101"/>
      <c r="H30" s="101"/>
      <c r="I30" s="101"/>
      <c r="J30" s="101"/>
      <c r="K30" s="101"/>
      <c r="L30" s="102"/>
      <c r="M30" s="102"/>
      <c r="N30" s="102"/>
      <c r="O30" s="106" t="s">
        <v>424</v>
      </c>
      <c r="P30" s="106"/>
      <c r="Q30" s="106"/>
      <c r="R30" s="106"/>
      <c r="S30" s="106"/>
      <c r="T30" s="106">
        <v>0</v>
      </c>
      <c r="U30" s="106"/>
      <c r="V30" s="106"/>
      <c r="W30" s="107">
        <v>0</v>
      </c>
      <c r="X30" s="107"/>
      <c r="Y30" s="107"/>
      <c r="Z30" s="107"/>
      <c r="AA30" s="64"/>
    </row>
    <row r="31" spans="1:27" ht="15" customHeight="1">
      <c r="A31" s="64"/>
      <c r="B31" s="100"/>
      <c r="C31" s="100"/>
      <c r="D31" s="101"/>
      <c r="E31" s="101"/>
      <c r="F31" s="101"/>
      <c r="G31" s="101"/>
      <c r="H31" s="101"/>
      <c r="I31" s="101"/>
      <c r="J31" s="101"/>
      <c r="K31" s="101"/>
      <c r="L31" s="102"/>
      <c r="M31" s="102"/>
      <c r="N31" s="102"/>
      <c r="O31" s="106" t="s">
        <v>425</v>
      </c>
      <c r="P31" s="106"/>
      <c r="Q31" s="106"/>
      <c r="R31" s="106"/>
      <c r="S31" s="106"/>
      <c r="T31" s="106">
        <v>0</v>
      </c>
      <c r="U31" s="106"/>
      <c r="V31" s="106"/>
      <c r="W31" s="107">
        <v>0</v>
      </c>
      <c r="X31" s="107"/>
      <c r="Y31" s="107"/>
      <c r="Z31" s="107"/>
      <c r="AA31" s="64"/>
    </row>
    <row r="32" spans="1:27" ht="15" customHeight="1">
      <c r="A32" s="64"/>
      <c r="B32" s="100" t="s">
        <v>236</v>
      </c>
      <c r="C32" s="100"/>
      <c r="D32" s="101" t="s">
        <v>494</v>
      </c>
      <c r="E32" s="101"/>
      <c r="F32" s="101"/>
      <c r="G32" s="101"/>
      <c r="H32" s="101"/>
      <c r="I32" s="101"/>
      <c r="J32" s="101"/>
      <c r="K32" s="101"/>
      <c r="L32" s="102" t="s">
        <v>451</v>
      </c>
      <c r="M32" s="102"/>
      <c r="N32" s="102"/>
      <c r="O32" s="103">
        <v>330</v>
      </c>
      <c r="P32" s="103"/>
      <c r="Q32" s="103"/>
      <c r="R32" s="103"/>
      <c r="S32" s="103"/>
      <c r="T32" s="104">
        <v>0</v>
      </c>
      <c r="U32" s="104"/>
      <c r="V32" s="104"/>
      <c r="W32" s="105">
        <v>0</v>
      </c>
      <c r="X32" s="105"/>
      <c r="Y32" s="105"/>
      <c r="Z32" s="105"/>
      <c r="AA32" s="64"/>
    </row>
    <row r="33" spans="1:27" ht="15" customHeight="1">
      <c r="A33" s="64"/>
      <c r="B33" s="100"/>
      <c r="C33" s="100"/>
      <c r="D33" s="101"/>
      <c r="E33" s="101"/>
      <c r="F33" s="101"/>
      <c r="G33" s="101"/>
      <c r="H33" s="101"/>
      <c r="I33" s="101"/>
      <c r="J33" s="101"/>
      <c r="K33" s="101"/>
      <c r="L33" s="102"/>
      <c r="M33" s="102"/>
      <c r="N33" s="102"/>
      <c r="O33" s="106" t="s">
        <v>422</v>
      </c>
      <c r="P33" s="106"/>
      <c r="Q33" s="106"/>
      <c r="R33" s="106"/>
      <c r="S33" s="106"/>
      <c r="T33" s="106">
        <v>0</v>
      </c>
      <c r="U33" s="106"/>
      <c r="V33" s="106"/>
      <c r="W33" s="107">
        <v>0</v>
      </c>
      <c r="X33" s="107"/>
      <c r="Y33" s="107"/>
      <c r="Z33" s="107"/>
      <c r="AA33" s="64"/>
    </row>
    <row r="34" spans="1:27" ht="15" customHeight="1">
      <c r="A34" s="64"/>
      <c r="B34" s="100"/>
      <c r="C34" s="100"/>
      <c r="D34" s="101"/>
      <c r="E34" s="101"/>
      <c r="F34" s="101"/>
      <c r="G34" s="101"/>
      <c r="H34" s="101"/>
      <c r="I34" s="101"/>
      <c r="J34" s="101"/>
      <c r="K34" s="101"/>
      <c r="L34" s="102"/>
      <c r="M34" s="102"/>
      <c r="N34" s="102"/>
      <c r="O34" s="106" t="s">
        <v>423</v>
      </c>
      <c r="P34" s="106"/>
      <c r="Q34" s="106"/>
      <c r="R34" s="106"/>
      <c r="S34" s="106"/>
      <c r="T34" s="106">
        <v>0</v>
      </c>
      <c r="U34" s="106"/>
      <c r="V34" s="106"/>
      <c r="W34" s="107">
        <v>0</v>
      </c>
      <c r="X34" s="107"/>
      <c r="Y34" s="107"/>
      <c r="Z34" s="107"/>
      <c r="AA34" s="64"/>
    </row>
    <row r="35" spans="1:27" ht="15" customHeight="1">
      <c r="A35" s="64"/>
      <c r="B35" s="100"/>
      <c r="C35" s="100"/>
      <c r="D35" s="101"/>
      <c r="E35" s="101"/>
      <c r="F35" s="101"/>
      <c r="G35" s="101"/>
      <c r="H35" s="101"/>
      <c r="I35" s="101"/>
      <c r="J35" s="101"/>
      <c r="K35" s="101"/>
      <c r="L35" s="102"/>
      <c r="M35" s="102"/>
      <c r="N35" s="102"/>
      <c r="O35" s="106" t="s">
        <v>424</v>
      </c>
      <c r="P35" s="106"/>
      <c r="Q35" s="106"/>
      <c r="R35" s="106"/>
      <c r="S35" s="106"/>
      <c r="T35" s="106">
        <v>0</v>
      </c>
      <c r="U35" s="106"/>
      <c r="V35" s="106"/>
      <c r="W35" s="107">
        <v>0</v>
      </c>
      <c r="X35" s="107"/>
      <c r="Y35" s="107"/>
      <c r="Z35" s="107"/>
      <c r="AA35" s="64"/>
    </row>
    <row r="36" spans="1:27" ht="15" customHeight="1">
      <c r="A36" s="64"/>
      <c r="B36" s="100"/>
      <c r="C36" s="100"/>
      <c r="D36" s="101"/>
      <c r="E36" s="101"/>
      <c r="F36" s="101"/>
      <c r="G36" s="101"/>
      <c r="H36" s="101"/>
      <c r="I36" s="101"/>
      <c r="J36" s="101"/>
      <c r="K36" s="101"/>
      <c r="L36" s="102"/>
      <c r="M36" s="102"/>
      <c r="N36" s="102"/>
      <c r="O36" s="106" t="s">
        <v>425</v>
      </c>
      <c r="P36" s="106"/>
      <c r="Q36" s="106"/>
      <c r="R36" s="106"/>
      <c r="S36" s="106"/>
      <c r="T36" s="106">
        <v>0</v>
      </c>
      <c r="U36" s="106"/>
      <c r="V36" s="106"/>
      <c r="W36" s="107">
        <v>0</v>
      </c>
      <c r="X36" s="107"/>
      <c r="Y36" s="107"/>
      <c r="Z36" s="107"/>
      <c r="AA36" s="64"/>
    </row>
    <row r="37" spans="1:27" ht="15" customHeight="1">
      <c r="A37" s="64"/>
      <c r="B37" s="100" t="s">
        <v>237</v>
      </c>
      <c r="C37" s="100"/>
      <c r="D37" s="101" t="s">
        <v>495</v>
      </c>
      <c r="E37" s="101"/>
      <c r="F37" s="101"/>
      <c r="G37" s="101"/>
      <c r="H37" s="101"/>
      <c r="I37" s="101"/>
      <c r="J37" s="101"/>
      <c r="K37" s="101"/>
      <c r="L37" s="102" t="s">
        <v>451</v>
      </c>
      <c r="M37" s="102"/>
      <c r="N37" s="102"/>
      <c r="O37" s="103">
        <v>400</v>
      </c>
      <c r="P37" s="103"/>
      <c r="Q37" s="103"/>
      <c r="R37" s="103"/>
      <c r="S37" s="103"/>
      <c r="T37" s="104">
        <v>0</v>
      </c>
      <c r="U37" s="104"/>
      <c r="V37" s="104"/>
      <c r="W37" s="105">
        <v>0</v>
      </c>
      <c r="X37" s="105"/>
      <c r="Y37" s="105"/>
      <c r="Z37" s="105"/>
      <c r="AA37" s="64"/>
    </row>
    <row r="38" spans="1:27" ht="15" customHeight="1">
      <c r="A38" s="64"/>
      <c r="B38" s="100"/>
      <c r="C38" s="100"/>
      <c r="D38" s="101"/>
      <c r="E38" s="101"/>
      <c r="F38" s="101"/>
      <c r="G38" s="101"/>
      <c r="H38" s="101"/>
      <c r="I38" s="101"/>
      <c r="J38" s="101"/>
      <c r="K38" s="101"/>
      <c r="L38" s="102"/>
      <c r="M38" s="102"/>
      <c r="N38" s="102"/>
      <c r="O38" s="106" t="s">
        <v>422</v>
      </c>
      <c r="P38" s="106"/>
      <c r="Q38" s="106"/>
      <c r="R38" s="106"/>
      <c r="S38" s="106"/>
      <c r="T38" s="106">
        <v>0</v>
      </c>
      <c r="U38" s="106"/>
      <c r="V38" s="106"/>
      <c r="W38" s="107">
        <v>0</v>
      </c>
      <c r="X38" s="107"/>
      <c r="Y38" s="107"/>
      <c r="Z38" s="107"/>
      <c r="AA38" s="64"/>
    </row>
    <row r="39" spans="1:27" ht="15" customHeight="1">
      <c r="A39" s="64"/>
      <c r="B39" s="100"/>
      <c r="C39" s="100"/>
      <c r="D39" s="101"/>
      <c r="E39" s="101"/>
      <c r="F39" s="101"/>
      <c r="G39" s="101"/>
      <c r="H39" s="101"/>
      <c r="I39" s="101"/>
      <c r="J39" s="101"/>
      <c r="K39" s="101"/>
      <c r="L39" s="102"/>
      <c r="M39" s="102"/>
      <c r="N39" s="102"/>
      <c r="O39" s="106" t="s">
        <v>423</v>
      </c>
      <c r="P39" s="106"/>
      <c r="Q39" s="106"/>
      <c r="R39" s="106"/>
      <c r="S39" s="106"/>
      <c r="T39" s="106">
        <v>0</v>
      </c>
      <c r="U39" s="106"/>
      <c r="V39" s="106"/>
      <c r="W39" s="107">
        <v>0</v>
      </c>
      <c r="X39" s="107"/>
      <c r="Y39" s="107"/>
      <c r="Z39" s="107"/>
      <c r="AA39" s="64"/>
    </row>
    <row r="40" spans="1:27" ht="15" customHeight="1">
      <c r="A40" s="64"/>
      <c r="B40" s="100"/>
      <c r="C40" s="100"/>
      <c r="D40" s="101"/>
      <c r="E40" s="101"/>
      <c r="F40" s="101"/>
      <c r="G40" s="101"/>
      <c r="H40" s="101"/>
      <c r="I40" s="101"/>
      <c r="J40" s="101"/>
      <c r="K40" s="101"/>
      <c r="L40" s="102"/>
      <c r="M40" s="102"/>
      <c r="N40" s="102"/>
      <c r="O40" s="106" t="s">
        <v>424</v>
      </c>
      <c r="P40" s="106"/>
      <c r="Q40" s="106"/>
      <c r="R40" s="106"/>
      <c r="S40" s="106"/>
      <c r="T40" s="106">
        <v>0</v>
      </c>
      <c r="U40" s="106"/>
      <c r="V40" s="106"/>
      <c r="W40" s="107">
        <v>0</v>
      </c>
      <c r="X40" s="107"/>
      <c r="Y40" s="107"/>
      <c r="Z40" s="107"/>
      <c r="AA40" s="64"/>
    </row>
    <row r="41" spans="1:27" ht="15" customHeight="1">
      <c r="A41" s="64"/>
      <c r="B41" s="100"/>
      <c r="C41" s="100"/>
      <c r="D41" s="101"/>
      <c r="E41" s="101"/>
      <c r="F41" s="101"/>
      <c r="G41" s="101"/>
      <c r="H41" s="101"/>
      <c r="I41" s="101"/>
      <c r="J41" s="101"/>
      <c r="K41" s="101"/>
      <c r="L41" s="102"/>
      <c r="M41" s="102"/>
      <c r="N41" s="102"/>
      <c r="O41" s="106" t="s">
        <v>425</v>
      </c>
      <c r="P41" s="106"/>
      <c r="Q41" s="106"/>
      <c r="R41" s="106"/>
      <c r="S41" s="106"/>
      <c r="T41" s="106">
        <v>0</v>
      </c>
      <c r="U41" s="106"/>
      <c r="V41" s="106"/>
      <c r="W41" s="107">
        <v>0</v>
      </c>
      <c r="X41" s="107"/>
      <c r="Y41" s="107"/>
      <c r="Z41" s="107"/>
      <c r="AA41" s="64"/>
    </row>
    <row r="42" spans="1:27" ht="15" customHeight="1">
      <c r="A42" s="64"/>
      <c r="B42" s="100" t="s">
        <v>238</v>
      </c>
      <c r="C42" s="100"/>
      <c r="D42" s="101" t="s">
        <v>496</v>
      </c>
      <c r="E42" s="101"/>
      <c r="F42" s="101"/>
      <c r="G42" s="101"/>
      <c r="H42" s="101"/>
      <c r="I42" s="101"/>
      <c r="J42" s="101"/>
      <c r="K42" s="101"/>
      <c r="L42" s="102" t="s">
        <v>451</v>
      </c>
      <c r="M42" s="102"/>
      <c r="N42" s="102"/>
      <c r="O42" s="103">
        <v>1500</v>
      </c>
      <c r="P42" s="103"/>
      <c r="Q42" s="103"/>
      <c r="R42" s="103"/>
      <c r="S42" s="103"/>
      <c r="T42" s="104">
        <v>0</v>
      </c>
      <c r="U42" s="104"/>
      <c r="V42" s="104"/>
      <c r="W42" s="105">
        <v>0</v>
      </c>
      <c r="X42" s="105"/>
      <c r="Y42" s="105"/>
      <c r="Z42" s="105"/>
      <c r="AA42" s="64"/>
    </row>
    <row r="43" spans="1:27" ht="15" customHeight="1">
      <c r="A43" s="64"/>
      <c r="B43" s="100"/>
      <c r="C43" s="100"/>
      <c r="D43" s="101"/>
      <c r="E43" s="101"/>
      <c r="F43" s="101"/>
      <c r="G43" s="101"/>
      <c r="H43" s="101"/>
      <c r="I43" s="101"/>
      <c r="J43" s="101"/>
      <c r="K43" s="101"/>
      <c r="L43" s="102"/>
      <c r="M43" s="102"/>
      <c r="N43" s="102"/>
      <c r="O43" s="106" t="s">
        <v>422</v>
      </c>
      <c r="P43" s="106"/>
      <c r="Q43" s="106"/>
      <c r="R43" s="106"/>
      <c r="S43" s="106"/>
      <c r="T43" s="106">
        <v>0</v>
      </c>
      <c r="U43" s="106"/>
      <c r="V43" s="106"/>
      <c r="W43" s="107">
        <v>0</v>
      </c>
      <c r="X43" s="107"/>
      <c r="Y43" s="107"/>
      <c r="Z43" s="107"/>
      <c r="AA43" s="64"/>
    </row>
    <row r="44" spans="1:27" ht="15" customHeight="1">
      <c r="A44" s="64"/>
      <c r="B44" s="100"/>
      <c r="C44" s="100"/>
      <c r="D44" s="101"/>
      <c r="E44" s="101"/>
      <c r="F44" s="101"/>
      <c r="G44" s="101"/>
      <c r="H44" s="101"/>
      <c r="I44" s="101"/>
      <c r="J44" s="101"/>
      <c r="K44" s="101"/>
      <c r="L44" s="102"/>
      <c r="M44" s="102"/>
      <c r="N44" s="102"/>
      <c r="O44" s="106" t="s">
        <v>423</v>
      </c>
      <c r="P44" s="106"/>
      <c r="Q44" s="106"/>
      <c r="R44" s="106"/>
      <c r="S44" s="106"/>
      <c r="T44" s="106">
        <v>0</v>
      </c>
      <c r="U44" s="106"/>
      <c r="V44" s="106"/>
      <c r="W44" s="107">
        <v>0</v>
      </c>
      <c r="X44" s="107"/>
      <c r="Y44" s="107"/>
      <c r="Z44" s="107"/>
      <c r="AA44" s="64"/>
    </row>
    <row r="45" spans="1:27" ht="15" customHeight="1">
      <c r="A45" s="64"/>
      <c r="B45" s="100"/>
      <c r="C45" s="100"/>
      <c r="D45" s="101"/>
      <c r="E45" s="101"/>
      <c r="F45" s="101"/>
      <c r="G45" s="101"/>
      <c r="H45" s="101"/>
      <c r="I45" s="101"/>
      <c r="J45" s="101"/>
      <c r="K45" s="101"/>
      <c r="L45" s="102"/>
      <c r="M45" s="102"/>
      <c r="N45" s="102"/>
      <c r="O45" s="106" t="s">
        <v>424</v>
      </c>
      <c r="P45" s="106"/>
      <c r="Q45" s="106"/>
      <c r="R45" s="106"/>
      <c r="S45" s="106"/>
      <c r="T45" s="106">
        <v>0</v>
      </c>
      <c r="U45" s="106"/>
      <c r="V45" s="106"/>
      <c r="W45" s="107">
        <v>0</v>
      </c>
      <c r="X45" s="107"/>
      <c r="Y45" s="107"/>
      <c r="Z45" s="107"/>
      <c r="AA45" s="64"/>
    </row>
    <row r="46" spans="1:27" ht="15" customHeight="1">
      <c r="A46" s="64"/>
      <c r="B46" s="100"/>
      <c r="C46" s="100"/>
      <c r="D46" s="101"/>
      <c r="E46" s="101"/>
      <c r="F46" s="101"/>
      <c r="G46" s="101"/>
      <c r="H46" s="101"/>
      <c r="I46" s="101"/>
      <c r="J46" s="101"/>
      <c r="K46" s="101"/>
      <c r="L46" s="102"/>
      <c r="M46" s="102"/>
      <c r="N46" s="102"/>
      <c r="O46" s="106" t="s">
        <v>425</v>
      </c>
      <c r="P46" s="106"/>
      <c r="Q46" s="106"/>
      <c r="R46" s="106"/>
      <c r="S46" s="106"/>
      <c r="T46" s="106">
        <v>0</v>
      </c>
      <c r="U46" s="106"/>
      <c r="V46" s="106"/>
      <c r="W46" s="107">
        <v>0</v>
      </c>
      <c r="X46" s="107"/>
      <c r="Y46" s="107"/>
      <c r="Z46" s="107"/>
      <c r="AA46" s="64"/>
    </row>
    <row r="47" spans="1:27" ht="15" customHeight="1">
      <c r="A47" s="64"/>
      <c r="B47" s="100" t="s">
        <v>239</v>
      </c>
      <c r="C47" s="100"/>
      <c r="D47" s="101" t="s">
        <v>497</v>
      </c>
      <c r="E47" s="101"/>
      <c r="F47" s="101"/>
      <c r="G47" s="101"/>
      <c r="H47" s="101"/>
      <c r="I47" s="101"/>
      <c r="J47" s="101"/>
      <c r="K47" s="101"/>
      <c r="L47" s="102" t="s">
        <v>451</v>
      </c>
      <c r="M47" s="102"/>
      <c r="N47" s="102"/>
      <c r="O47" s="103">
        <v>10</v>
      </c>
      <c r="P47" s="103"/>
      <c r="Q47" s="103"/>
      <c r="R47" s="103"/>
      <c r="S47" s="103"/>
      <c r="T47" s="104">
        <v>0</v>
      </c>
      <c r="U47" s="104"/>
      <c r="V47" s="104"/>
      <c r="W47" s="105">
        <v>0</v>
      </c>
      <c r="X47" s="105"/>
      <c r="Y47" s="105"/>
      <c r="Z47" s="105"/>
      <c r="AA47" s="64"/>
    </row>
    <row r="48" spans="1:27" ht="15" customHeight="1">
      <c r="A48" s="64"/>
      <c r="B48" s="100"/>
      <c r="C48" s="100"/>
      <c r="D48" s="101"/>
      <c r="E48" s="101"/>
      <c r="F48" s="101"/>
      <c r="G48" s="101"/>
      <c r="H48" s="101"/>
      <c r="I48" s="101"/>
      <c r="J48" s="101"/>
      <c r="K48" s="101"/>
      <c r="L48" s="102"/>
      <c r="M48" s="102"/>
      <c r="N48" s="102"/>
      <c r="O48" s="106" t="s">
        <v>422</v>
      </c>
      <c r="P48" s="106"/>
      <c r="Q48" s="106"/>
      <c r="R48" s="106"/>
      <c r="S48" s="106"/>
      <c r="T48" s="106">
        <v>0</v>
      </c>
      <c r="U48" s="106"/>
      <c r="V48" s="106"/>
      <c r="W48" s="107">
        <v>0</v>
      </c>
      <c r="X48" s="107"/>
      <c r="Y48" s="107"/>
      <c r="Z48" s="107"/>
      <c r="AA48" s="64"/>
    </row>
    <row r="49" spans="1:27" ht="15" customHeight="1">
      <c r="A49" s="64"/>
      <c r="B49" s="100"/>
      <c r="C49" s="100"/>
      <c r="D49" s="101"/>
      <c r="E49" s="101"/>
      <c r="F49" s="101"/>
      <c r="G49" s="101"/>
      <c r="H49" s="101"/>
      <c r="I49" s="101"/>
      <c r="J49" s="101"/>
      <c r="K49" s="101"/>
      <c r="L49" s="102"/>
      <c r="M49" s="102"/>
      <c r="N49" s="102"/>
      <c r="O49" s="106" t="s">
        <v>423</v>
      </c>
      <c r="P49" s="106"/>
      <c r="Q49" s="106"/>
      <c r="R49" s="106"/>
      <c r="S49" s="106"/>
      <c r="T49" s="106">
        <v>0</v>
      </c>
      <c r="U49" s="106"/>
      <c r="V49" s="106"/>
      <c r="W49" s="107">
        <v>0</v>
      </c>
      <c r="X49" s="107"/>
      <c r="Y49" s="107"/>
      <c r="Z49" s="107"/>
      <c r="AA49" s="64"/>
    </row>
    <row r="50" spans="1:27" ht="15" customHeight="1">
      <c r="A50" s="64"/>
      <c r="B50" s="100"/>
      <c r="C50" s="100"/>
      <c r="D50" s="101"/>
      <c r="E50" s="101"/>
      <c r="F50" s="101"/>
      <c r="G50" s="101"/>
      <c r="H50" s="101"/>
      <c r="I50" s="101"/>
      <c r="J50" s="101"/>
      <c r="K50" s="101"/>
      <c r="L50" s="102"/>
      <c r="M50" s="102"/>
      <c r="N50" s="102"/>
      <c r="O50" s="106" t="s">
        <v>424</v>
      </c>
      <c r="P50" s="106"/>
      <c r="Q50" s="106"/>
      <c r="R50" s="106"/>
      <c r="S50" s="106"/>
      <c r="T50" s="106">
        <v>0</v>
      </c>
      <c r="U50" s="106"/>
      <c r="V50" s="106"/>
      <c r="W50" s="107">
        <v>0</v>
      </c>
      <c r="X50" s="107"/>
      <c r="Y50" s="107"/>
      <c r="Z50" s="107"/>
      <c r="AA50" s="64"/>
    </row>
    <row r="51" spans="1:27" ht="15" customHeight="1">
      <c r="A51" s="64"/>
      <c r="B51" s="100"/>
      <c r="C51" s="100"/>
      <c r="D51" s="101"/>
      <c r="E51" s="101"/>
      <c r="F51" s="101"/>
      <c r="G51" s="101"/>
      <c r="H51" s="101"/>
      <c r="I51" s="101"/>
      <c r="J51" s="101"/>
      <c r="K51" s="101"/>
      <c r="L51" s="102"/>
      <c r="M51" s="102"/>
      <c r="N51" s="102"/>
      <c r="O51" s="106" t="s">
        <v>425</v>
      </c>
      <c r="P51" s="106"/>
      <c r="Q51" s="106"/>
      <c r="R51" s="106"/>
      <c r="S51" s="106"/>
      <c r="T51" s="106">
        <v>0</v>
      </c>
      <c r="U51" s="106"/>
      <c r="V51" s="106"/>
      <c r="W51" s="107">
        <v>0</v>
      </c>
      <c r="X51" s="107"/>
      <c r="Y51" s="107"/>
      <c r="Z51" s="107"/>
      <c r="AA51" s="64"/>
    </row>
    <row r="52" spans="1:27" ht="15" customHeight="1">
      <c r="A52" s="64"/>
      <c r="B52" s="100" t="s">
        <v>240</v>
      </c>
      <c r="C52" s="100"/>
      <c r="D52" s="101" t="s">
        <v>498</v>
      </c>
      <c r="E52" s="101"/>
      <c r="F52" s="101"/>
      <c r="G52" s="101"/>
      <c r="H52" s="101"/>
      <c r="I52" s="101"/>
      <c r="J52" s="101"/>
      <c r="K52" s="101"/>
      <c r="L52" s="102" t="s">
        <v>451</v>
      </c>
      <c r="M52" s="102"/>
      <c r="N52" s="102"/>
      <c r="O52" s="103">
        <v>27</v>
      </c>
      <c r="P52" s="103"/>
      <c r="Q52" s="103"/>
      <c r="R52" s="103"/>
      <c r="S52" s="103"/>
      <c r="T52" s="104">
        <v>0</v>
      </c>
      <c r="U52" s="104"/>
      <c r="V52" s="104"/>
      <c r="W52" s="105">
        <v>0</v>
      </c>
      <c r="X52" s="105"/>
      <c r="Y52" s="105"/>
      <c r="Z52" s="105"/>
      <c r="AA52" s="64"/>
    </row>
    <row r="53" spans="1:27" ht="15" customHeight="1">
      <c r="A53" s="64"/>
      <c r="B53" s="100"/>
      <c r="C53" s="100"/>
      <c r="D53" s="101"/>
      <c r="E53" s="101"/>
      <c r="F53" s="101"/>
      <c r="G53" s="101"/>
      <c r="H53" s="101"/>
      <c r="I53" s="101"/>
      <c r="J53" s="101"/>
      <c r="K53" s="101"/>
      <c r="L53" s="102"/>
      <c r="M53" s="102"/>
      <c r="N53" s="102"/>
      <c r="O53" s="106" t="s">
        <v>422</v>
      </c>
      <c r="P53" s="106"/>
      <c r="Q53" s="106"/>
      <c r="R53" s="106"/>
      <c r="S53" s="106"/>
      <c r="T53" s="106">
        <v>0</v>
      </c>
      <c r="U53" s="106"/>
      <c r="V53" s="106"/>
      <c r="W53" s="107">
        <v>0</v>
      </c>
      <c r="X53" s="107"/>
      <c r="Y53" s="107"/>
      <c r="Z53" s="107"/>
      <c r="AA53" s="64"/>
    </row>
    <row r="54" spans="1:27" ht="15" customHeight="1">
      <c r="A54" s="64"/>
      <c r="B54" s="100"/>
      <c r="C54" s="100"/>
      <c r="D54" s="101"/>
      <c r="E54" s="101"/>
      <c r="F54" s="101"/>
      <c r="G54" s="101"/>
      <c r="H54" s="101"/>
      <c r="I54" s="101"/>
      <c r="J54" s="101"/>
      <c r="K54" s="101"/>
      <c r="L54" s="102"/>
      <c r="M54" s="102"/>
      <c r="N54" s="102"/>
      <c r="O54" s="106" t="s">
        <v>423</v>
      </c>
      <c r="P54" s="106"/>
      <c r="Q54" s="106"/>
      <c r="R54" s="106"/>
      <c r="S54" s="106"/>
      <c r="T54" s="106">
        <v>0</v>
      </c>
      <c r="U54" s="106"/>
      <c r="V54" s="106"/>
      <c r="W54" s="107">
        <v>0</v>
      </c>
      <c r="X54" s="107"/>
      <c r="Y54" s="107"/>
      <c r="Z54" s="107"/>
      <c r="AA54" s="64"/>
    </row>
    <row r="55" spans="1:27" ht="15" customHeight="1">
      <c r="A55" s="64"/>
      <c r="B55" s="100"/>
      <c r="C55" s="100"/>
      <c r="D55" s="101"/>
      <c r="E55" s="101"/>
      <c r="F55" s="101"/>
      <c r="G55" s="101"/>
      <c r="H55" s="101"/>
      <c r="I55" s="101"/>
      <c r="J55" s="101"/>
      <c r="K55" s="101"/>
      <c r="L55" s="102"/>
      <c r="M55" s="102"/>
      <c r="N55" s="102"/>
      <c r="O55" s="106" t="s">
        <v>424</v>
      </c>
      <c r="P55" s="106"/>
      <c r="Q55" s="106"/>
      <c r="R55" s="106"/>
      <c r="S55" s="106"/>
      <c r="T55" s="106">
        <v>0</v>
      </c>
      <c r="U55" s="106"/>
      <c r="V55" s="106"/>
      <c r="W55" s="107">
        <v>0</v>
      </c>
      <c r="X55" s="107"/>
      <c r="Y55" s="107"/>
      <c r="Z55" s="107"/>
      <c r="AA55" s="64"/>
    </row>
    <row r="56" spans="1:27" ht="15" customHeight="1">
      <c r="A56" s="64"/>
      <c r="B56" s="100"/>
      <c r="C56" s="100"/>
      <c r="D56" s="101"/>
      <c r="E56" s="101"/>
      <c r="F56" s="101"/>
      <c r="G56" s="101"/>
      <c r="H56" s="101"/>
      <c r="I56" s="101"/>
      <c r="J56" s="101"/>
      <c r="K56" s="101"/>
      <c r="L56" s="102"/>
      <c r="M56" s="102"/>
      <c r="N56" s="102"/>
      <c r="O56" s="106" t="s">
        <v>425</v>
      </c>
      <c r="P56" s="106"/>
      <c r="Q56" s="106"/>
      <c r="R56" s="106"/>
      <c r="S56" s="106"/>
      <c r="T56" s="106">
        <v>0</v>
      </c>
      <c r="U56" s="106"/>
      <c r="V56" s="106"/>
      <c r="W56" s="107">
        <v>0</v>
      </c>
      <c r="X56" s="107"/>
      <c r="Y56" s="107"/>
      <c r="Z56" s="107"/>
      <c r="AA56" s="64"/>
    </row>
    <row r="57" spans="1:27" ht="15" customHeight="1">
      <c r="A57" s="64"/>
      <c r="B57" s="100" t="s">
        <v>303</v>
      </c>
      <c r="C57" s="100"/>
      <c r="D57" s="101" t="s">
        <v>499</v>
      </c>
      <c r="E57" s="101"/>
      <c r="F57" s="101"/>
      <c r="G57" s="101"/>
      <c r="H57" s="101"/>
      <c r="I57" s="101"/>
      <c r="J57" s="101"/>
      <c r="K57" s="101"/>
      <c r="L57" s="102" t="s">
        <v>451</v>
      </c>
      <c r="M57" s="102"/>
      <c r="N57" s="102"/>
      <c r="O57" s="103">
        <v>40</v>
      </c>
      <c r="P57" s="103"/>
      <c r="Q57" s="103"/>
      <c r="R57" s="103"/>
      <c r="S57" s="103"/>
      <c r="T57" s="104">
        <v>0</v>
      </c>
      <c r="U57" s="104"/>
      <c r="V57" s="104"/>
      <c r="W57" s="105">
        <v>0</v>
      </c>
      <c r="X57" s="105"/>
      <c r="Y57" s="105"/>
      <c r="Z57" s="105"/>
      <c r="AA57" s="64"/>
    </row>
    <row r="58" spans="1:27" ht="15" customHeight="1">
      <c r="A58" s="64"/>
      <c r="B58" s="100"/>
      <c r="C58" s="100"/>
      <c r="D58" s="101"/>
      <c r="E58" s="101"/>
      <c r="F58" s="101"/>
      <c r="G58" s="101"/>
      <c r="H58" s="101"/>
      <c r="I58" s="101"/>
      <c r="J58" s="101"/>
      <c r="K58" s="101"/>
      <c r="L58" s="102"/>
      <c r="M58" s="102"/>
      <c r="N58" s="102"/>
      <c r="O58" s="106" t="s">
        <v>422</v>
      </c>
      <c r="P58" s="106"/>
      <c r="Q58" s="106"/>
      <c r="R58" s="106"/>
      <c r="S58" s="106"/>
      <c r="T58" s="106">
        <v>0</v>
      </c>
      <c r="U58" s="106"/>
      <c r="V58" s="106"/>
      <c r="W58" s="107">
        <v>0</v>
      </c>
      <c r="X58" s="107"/>
      <c r="Y58" s="107"/>
      <c r="Z58" s="107"/>
      <c r="AA58" s="64"/>
    </row>
    <row r="59" spans="1:27" ht="15" customHeight="1">
      <c r="A59" s="64"/>
      <c r="B59" s="100"/>
      <c r="C59" s="100"/>
      <c r="D59" s="101"/>
      <c r="E59" s="101"/>
      <c r="F59" s="101"/>
      <c r="G59" s="101"/>
      <c r="H59" s="101"/>
      <c r="I59" s="101"/>
      <c r="J59" s="101"/>
      <c r="K59" s="101"/>
      <c r="L59" s="102"/>
      <c r="M59" s="102"/>
      <c r="N59" s="102"/>
      <c r="O59" s="106" t="s">
        <v>423</v>
      </c>
      <c r="P59" s="106"/>
      <c r="Q59" s="106"/>
      <c r="R59" s="106"/>
      <c r="S59" s="106"/>
      <c r="T59" s="106">
        <v>0</v>
      </c>
      <c r="U59" s="106"/>
      <c r="V59" s="106"/>
      <c r="W59" s="107">
        <v>0</v>
      </c>
      <c r="X59" s="107"/>
      <c r="Y59" s="107"/>
      <c r="Z59" s="107"/>
      <c r="AA59" s="64"/>
    </row>
    <row r="60" spans="1:27" ht="15" customHeight="1">
      <c r="A60" s="64"/>
      <c r="B60" s="100"/>
      <c r="C60" s="100"/>
      <c r="D60" s="101"/>
      <c r="E60" s="101"/>
      <c r="F60" s="101"/>
      <c r="G60" s="101"/>
      <c r="H60" s="101"/>
      <c r="I60" s="101"/>
      <c r="J60" s="101"/>
      <c r="K60" s="101"/>
      <c r="L60" s="102"/>
      <c r="M60" s="102"/>
      <c r="N60" s="102"/>
      <c r="O60" s="106" t="s">
        <v>424</v>
      </c>
      <c r="P60" s="106"/>
      <c r="Q60" s="106"/>
      <c r="R60" s="106"/>
      <c r="S60" s="106"/>
      <c r="T60" s="106">
        <v>0</v>
      </c>
      <c r="U60" s="106"/>
      <c r="V60" s="106"/>
      <c r="W60" s="107">
        <v>0</v>
      </c>
      <c r="X60" s="107"/>
      <c r="Y60" s="107"/>
      <c r="Z60" s="107"/>
      <c r="AA60" s="64"/>
    </row>
    <row r="61" spans="1:27" ht="15" customHeight="1">
      <c r="A61" s="64"/>
      <c r="B61" s="100"/>
      <c r="C61" s="100"/>
      <c r="D61" s="101"/>
      <c r="E61" s="101"/>
      <c r="F61" s="101"/>
      <c r="G61" s="101"/>
      <c r="H61" s="101"/>
      <c r="I61" s="101"/>
      <c r="J61" s="101"/>
      <c r="K61" s="101"/>
      <c r="L61" s="102"/>
      <c r="M61" s="102"/>
      <c r="N61" s="102"/>
      <c r="O61" s="106" t="s">
        <v>425</v>
      </c>
      <c r="P61" s="106"/>
      <c r="Q61" s="106"/>
      <c r="R61" s="106"/>
      <c r="S61" s="106"/>
      <c r="T61" s="106">
        <v>0</v>
      </c>
      <c r="U61" s="106"/>
      <c r="V61" s="106"/>
      <c r="W61" s="107">
        <v>0</v>
      </c>
      <c r="X61" s="107"/>
      <c r="Y61" s="107"/>
      <c r="Z61" s="107"/>
      <c r="AA61" s="64"/>
    </row>
    <row r="62" spans="1:27" ht="15" customHeight="1">
      <c r="A62" s="64"/>
      <c r="B62" s="100" t="s">
        <v>304</v>
      </c>
      <c r="C62" s="100"/>
      <c r="D62" s="101" t="s">
        <v>500</v>
      </c>
      <c r="E62" s="101"/>
      <c r="F62" s="101"/>
      <c r="G62" s="101"/>
      <c r="H62" s="101"/>
      <c r="I62" s="101"/>
      <c r="J62" s="101"/>
      <c r="K62" s="101"/>
      <c r="L62" s="102" t="s">
        <v>451</v>
      </c>
      <c r="M62" s="102"/>
      <c r="N62" s="102"/>
      <c r="O62" s="103">
        <v>75</v>
      </c>
      <c r="P62" s="103"/>
      <c r="Q62" s="103"/>
      <c r="R62" s="103"/>
      <c r="S62" s="103"/>
      <c r="T62" s="104">
        <v>0</v>
      </c>
      <c r="U62" s="104"/>
      <c r="V62" s="104"/>
      <c r="W62" s="105">
        <v>0</v>
      </c>
      <c r="X62" s="105"/>
      <c r="Y62" s="105"/>
      <c r="Z62" s="105"/>
      <c r="AA62" s="64"/>
    </row>
    <row r="63" spans="1:27" ht="15" customHeight="1">
      <c r="A63" s="64"/>
      <c r="B63" s="100"/>
      <c r="C63" s="100"/>
      <c r="D63" s="101"/>
      <c r="E63" s="101"/>
      <c r="F63" s="101"/>
      <c r="G63" s="101"/>
      <c r="H63" s="101"/>
      <c r="I63" s="101"/>
      <c r="J63" s="101"/>
      <c r="K63" s="101"/>
      <c r="L63" s="102"/>
      <c r="M63" s="102"/>
      <c r="N63" s="102"/>
      <c r="O63" s="106" t="s">
        <v>422</v>
      </c>
      <c r="P63" s="106"/>
      <c r="Q63" s="106"/>
      <c r="R63" s="106"/>
      <c r="S63" s="106"/>
      <c r="T63" s="106">
        <v>0</v>
      </c>
      <c r="U63" s="106"/>
      <c r="V63" s="106"/>
      <c r="W63" s="107">
        <v>0</v>
      </c>
      <c r="X63" s="107"/>
      <c r="Y63" s="107"/>
      <c r="Z63" s="107"/>
      <c r="AA63" s="64"/>
    </row>
    <row r="64" spans="1:27" ht="15" customHeight="1">
      <c r="A64" s="64"/>
      <c r="B64" s="100"/>
      <c r="C64" s="100"/>
      <c r="D64" s="101"/>
      <c r="E64" s="101"/>
      <c r="F64" s="101"/>
      <c r="G64" s="101"/>
      <c r="H64" s="101"/>
      <c r="I64" s="101"/>
      <c r="J64" s="101"/>
      <c r="K64" s="101"/>
      <c r="L64" s="102"/>
      <c r="M64" s="102"/>
      <c r="N64" s="102"/>
      <c r="O64" s="106" t="s">
        <v>423</v>
      </c>
      <c r="P64" s="106"/>
      <c r="Q64" s="106"/>
      <c r="R64" s="106"/>
      <c r="S64" s="106"/>
      <c r="T64" s="106">
        <v>0</v>
      </c>
      <c r="U64" s="106"/>
      <c r="V64" s="106"/>
      <c r="W64" s="107">
        <v>0</v>
      </c>
      <c r="X64" s="107"/>
      <c r="Y64" s="107"/>
      <c r="Z64" s="107"/>
      <c r="AA64" s="64"/>
    </row>
    <row r="65" spans="1:27" ht="15" customHeight="1">
      <c r="A65" s="64"/>
      <c r="B65" s="100"/>
      <c r="C65" s="100"/>
      <c r="D65" s="101"/>
      <c r="E65" s="101"/>
      <c r="F65" s="101"/>
      <c r="G65" s="101"/>
      <c r="H65" s="101"/>
      <c r="I65" s="101"/>
      <c r="J65" s="101"/>
      <c r="K65" s="101"/>
      <c r="L65" s="102"/>
      <c r="M65" s="102"/>
      <c r="N65" s="102"/>
      <c r="O65" s="106" t="s">
        <v>424</v>
      </c>
      <c r="P65" s="106"/>
      <c r="Q65" s="106"/>
      <c r="R65" s="106"/>
      <c r="S65" s="106"/>
      <c r="T65" s="106">
        <v>0</v>
      </c>
      <c r="U65" s="106"/>
      <c r="V65" s="106"/>
      <c r="W65" s="107">
        <v>0</v>
      </c>
      <c r="X65" s="107"/>
      <c r="Y65" s="107"/>
      <c r="Z65" s="107"/>
      <c r="AA65" s="64"/>
    </row>
    <row r="66" spans="1:27" ht="15" customHeight="1">
      <c r="A66" s="64"/>
      <c r="B66" s="100"/>
      <c r="C66" s="100"/>
      <c r="D66" s="101"/>
      <c r="E66" s="101"/>
      <c r="F66" s="101"/>
      <c r="G66" s="101"/>
      <c r="H66" s="101"/>
      <c r="I66" s="101"/>
      <c r="J66" s="101"/>
      <c r="K66" s="101"/>
      <c r="L66" s="102"/>
      <c r="M66" s="102"/>
      <c r="N66" s="102"/>
      <c r="O66" s="106" t="s">
        <v>425</v>
      </c>
      <c r="P66" s="106"/>
      <c r="Q66" s="106"/>
      <c r="R66" s="106"/>
      <c r="S66" s="106"/>
      <c r="T66" s="106">
        <v>0</v>
      </c>
      <c r="U66" s="106"/>
      <c r="V66" s="106"/>
      <c r="W66" s="107">
        <v>0</v>
      </c>
      <c r="X66" s="107"/>
      <c r="Y66" s="107"/>
      <c r="Z66" s="107"/>
      <c r="AA66" s="64"/>
    </row>
    <row r="67" spans="1:27" ht="15" customHeight="1">
      <c r="A67" s="64"/>
      <c r="B67" s="100" t="s">
        <v>305</v>
      </c>
      <c r="C67" s="100"/>
      <c r="D67" s="101" t="s">
        <v>501</v>
      </c>
      <c r="E67" s="101"/>
      <c r="F67" s="101"/>
      <c r="G67" s="101"/>
      <c r="H67" s="101"/>
      <c r="I67" s="101"/>
      <c r="J67" s="101"/>
      <c r="K67" s="101"/>
      <c r="L67" s="102" t="s">
        <v>451</v>
      </c>
      <c r="M67" s="102"/>
      <c r="N67" s="102"/>
      <c r="O67" s="103">
        <v>110</v>
      </c>
      <c r="P67" s="103"/>
      <c r="Q67" s="103"/>
      <c r="R67" s="103"/>
      <c r="S67" s="103"/>
      <c r="T67" s="104">
        <v>0</v>
      </c>
      <c r="U67" s="104"/>
      <c r="V67" s="104"/>
      <c r="W67" s="105">
        <v>0</v>
      </c>
      <c r="X67" s="105"/>
      <c r="Y67" s="105"/>
      <c r="Z67" s="105"/>
      <c r="AA67" s="64"/>
    </row>
    <row r="68" spans="1:27" ht="15" customHeight="1">
      <c r="A68" s="64"/>
      <c r="B68" s="100"/>
      <c r="C68" s="100"/>
      <c r="D68" s="101"/>
      <c r="E68" s="101"/>
      <c r="F68" s="101"/>
      <c r="G68" s="101"/>
      <c r="H68" s="101"/>
      <c r="I68" s="101"/>
      <c r="J68" s="101"/>
      <c r="K68" s="101"/>
      <c r="L68" s="102"/>
      <c r="M68" s="102"/>
      <c r="N68" s="102"/>
      <c r="O68" s="106" t="s">
        <v>422</v>
      </c>
      <c r="P68" s="106"/>
      <c r="Q68" s="106"/>
      <c r="R68" s="106"/>
      <c r="S68" s="106"/>
      <c r="T68" s="106">
        <v>0</v>
      </c>
      <c r="U68" s="106"/>
      <c r="V68" s="106"/>
      <c r="W68" s="107">
        <v>0</v>
      </c>
      <c r="X68" s="107"/>
      <c r="Y68" s="107"/>
      <c r="Z68" s="107"/>
      <c r="AA68" s="64"/>
    </row>
    <row r="69" spans="1:27" ht="15" customHeight="1">
      <c r="A69" s="64"/>
      <c r="B69" s="100"/>
      <c r="C69" s="100"/>
      <c r="D69" s="101"/>
      <c r="E69" s="101"/>
      <c r="F69" s="101"/>
      <c r="G69" s="101"/>
      <c r="H69" s="101"/>
      <c r="I69" s="101"/>
      <c r="J69" s="101"/>
      <c r="K69" s="101"/>
      <c r="L69" s="102"/>
      <c r="M69" s="102"/>
      <c r="N69" s="102"/>
      <c r="O69" s="106" t="s">
        <v>423</v>
      </c>
      <c r="P69" s="106"/>
      <c r="Q69" s="106"/>
      <c r="R69" s="106"/>
      <c r="S69" s="106"/>
      <c r="T69" s="106">
        <v>0</v>
      </c>
      <c r="U69" s="106"/>
      <c r="V69" s="106"/>
      <c r="W69" s="107">
        <v>0</v>
      </c>
      <c r="X69" s="107"/>
      <c r="Y69" s="107"/>
      <c r="Z69" s="107"/>
      <c r="AA69" s="64"/>
    </row>
    <row r="70" spans="1:27" ht="15" customHeight="1">
      <c r="A70" s="64"/>
      <c r="B70" s="100"/>
      <c r="C70" s="100"/>
      <c r="D70" s="101"/>
      <c r="E70" s="101"/>
      <c r="F70" s="101"/>
      <c r="G70" s="101"/>
      <c r="H70" s="101"/>
      <c r="I70" s="101"/>
      <c r="J70" s="101"/>
      <c r="K70" s="101"/>
      <c r="L70" s="102"/>
      <c r="M70" s="102"/>
      <c r="N70" s="102"/>
      <c r="O70" s="106" t="s">
        <v>424</v>
      </c>
      <c r="P70" s="106"/>
      <c r="Q70" s="106"/>
      <c r="R70" s="106"/>
      <c r="S70" s="106"/>
      <c r="T70" s="106">
        <v>0</v>
      </c>
      <c r="U70" s="106"/>
      <c r="V70" s="106"/>
      <c r="W70" s="107">
        <v>0</v>
      </c>
      <c r="X70" s="107"/>
      <c r="Y70" s="107"/>
      <c r="Z70" s="107"/>
      <c r="AA70" s="64"/>
    </row>
    <row r="71" spans="1:27" ht="15" customHeight="1">
      <c r="A71" s="64"/>
      <c r="B71" s="100"/>
      <c r="C71" s="100"/>
      <c r="D71" s="101"/>
      <c r="E71" s="101"/>
      <c r="F71" s="101"/>
      <c r="G71" s="101"/>
      <c r="H71" s="101"/>
      <c r="I71" s="101"/>
      <c r="J71" s="101"/>
      <c r="K71" s="101"/>
      <c r="L71" s="102"/>
      <c r="M71" s="102"/>
      <c r="N71" s="102"/>
      <c r="O71" s="106" t="s">
        <v>425</v>
      </c>
      <c r="P71" s="106"/>
      <c r="Q71" s="106"/>
      <c r="R71" s="106"/>
      <c r="S71" s="106"/>
      <c r="T71" s="106">
        <v>0</v>
      </c>
      <c r="U71" s="106"/>
      <c r="V71" s="106"/>
      <c r="W71" s="107">
        <v>0</v>
      </c>
      <c r="X71" s="107"/>
      <c r="Y71" s="107"/>
      <c r="Z71" s="107"/>
      <c r="AA71" s="64"/>
    </row>
    <row r="72" spans="1:27" ht="15" customHeight="1">
      <c r="A72" s="64"/>
      <c r="B72" s="100" t="s">
        <v>387</v>
      </c>
      <c r="C72" s="100"/>
      <c r="D72" s="101" t="s">
        <v>502</v>
      </c>
      <c r="E72" s="101"/>
      <c r="F72" s="101"/>
      <c r="G72" s="101"/>
      <c r="H72" s="101"/>
      <c r="I72" s="101"/>
      <c r="J72" s="101"/>
      <c r="K72" s="101"/>
      <c r="L72" s="102" t="s">
        <v>451</v>
      </c>
      <c r="M72" s="102"/>
      <c r="N72" s="102"/>
      <c r="O72" s="103">
        <v>570</v>
      </c>
      <c r="P72" s="103"/>
      <c r="Q72" s="103"/>
      <c r="R72" s="103"/>
      <c r="S72" s="103"/>
      <c r="T72" s="104">
        <v>0</v>
      </c>
      <c r="U72" s="104"/>
      <c r="V72" s="104"/>
      <c r="W72" s="105">
        <v>0</v>
      </c>
      <c r="X72" s="105"/>
      <c r="Y72" s="105"/>
      <c r="Z72" s="105"/>
      <c r="AA72" s="64"/>
    </row>
    <row r="73" spans="1:27" ht="15" customHeight="1">
      <c r="A73" s="64"/>
      <c r="B73" s="100"/>
      <c r="C73" s="100"/>
      <c r="D73" s="101"/>
      <c r="E73" s="101"/>
      <c r="F73" s="101"/>
      <c r="G73" s="101"/>
      <c r="H73" s="101"/>
      <c r="I73" s="101"/>
      <c r="J73" s="101"/>
      <c r="K73" s="101"/>
      <c r="L73" s="102"/>
      <c r="M73" s="102"/>
      <c r="N73" s="102"/>
      <c r="O73" s="106" t="s">
        <v>422</v>
      </c>
      <c r="P73" s="106"/>
      <c r="Q73" s="106"/>
      <c r="R73" s="106"/>
      <c r="S73" s="106"/>
      <c r="T73" s="106">
        <v>0</v>
      </c>
      <c r="U73" s="106"/>
      <c r="V73" s="106"/>
      <c r="W73" s="107">
        <v>0</v>
      </c>
      <c r="X73" s="107"/>
      <c r="Y73" s="107"/>
      <c r="Z73" s="107"/>
      <c r="AA73" s="64"/>
    </row>
    <row r="74" spans="1:27" ht="15" customHeight="1">
      <c r="A74" s="64"/>
      <c r="B74" s="100"/>
      <c r="C74" s="100"/>
      <c r="D74" s="101"/>
      <c r="E74" s="101"/>
      <c r="F74" s="101"/>
      <c r="G74" s="101"/>
      <c r="H74" s="101"/>
      <c r="I74" s="101"/>
      <c r="J74" s="101"/>
      <c r="K74" s="101"/>
      <c r="L74" s="102"/>
      <c r="M74" s="102"/>
      <c r="N74" s="102"/>
      <c r="O74" s="106" t="s">
        <v>423</v>
      </c>
      <c r="P74" s="106"/>
      <c r="Q74" s="106"/>
      <c r="R74" s="106"/>
      <c r="S74" s="106"/>
      <c r="T74" s="106">
        <v>0</v>
      </c>
      <c r="U74" s="106"/>
      <c r="V74" s="106"/>
      <c r="W74" s="107">
        <v>0</v>
      </c>
      <c r="X74" s="107"/>
      <c r="Y74" s="107"/>
      <c r="Z74" s="107"/>
      <c r="AA74" s="64"/>
    </row>
    <row r="75" spans="1:27" ht="15" customHeight="1">
      <c r="A75" s="64"/>
      <c r="B75" s="100"/>
      <c r="C75" s="100"/>
      <c r="D75" s="101"/>
      <c r="E75" s="101"/>
      <c r="F75" s="101"/>
      <c r="G75" s="101"/>
      <c r="H75" s="101"/>
      <c r="I75" s="101"/>
      <c r="J75" s="101"/>
      <c r="K75" s="101"/>
      <c r="L75" s="102"/>
      <c r="M75" s="102"/>
      <c r="N75" s="102"/>
      <c r="O75" s="106" t="s">
        <v>424</v>
      </c>
      <c r="P75" s="106"/>
      <c r="Q75" s="106"/>
      <c r="R75" s="106"/>
      <c r="S75" s="106"/>
      <c r="T75" s="106">
        <v>0</v>
      </c>
      <c r="U75" s="106"/>
      <c r="V75" s="106"/>
      <c r="W75" s="107">
        <v>0</v>
      </c>
      <c r="X75" s="107"/>
      <c r="Y75" s="107"/>
      <c r="Z75" s="107"/>
      <c r="AA75" s="64"/>
    </row>
    <row r="76" spans="1:27" ht="15" customHeight="1">
      <c r="A76" s="64"/>
      <c r="B76" s="100"/>
      <c r="C76" s="100"/>
      <c r="D76" s="101"/>
      <c r="E76" s="101"/>
      <c r="F76" s="101"/>
      <c r="G76" s="101"/>
      <c r="H76" s="101"/>
      <c r="I76" s="101"/>
      <c r="J76" s="101"/>
      <c r="K76" s="101"/>
      <c r="L76" s="102"/>
      <c r="M76" s="102"/>
      <c r="N76" s="102"/>
      <c r="O76" s="106" t="s">
        <v>425</v>
      </c>
      <c r="P76" s="106"/>
      <c r="Q76" s="106"/>
      <c r="R76" s="106"/>
      <c r="S76" s="106"/>
      <c r="T76" s="106">
        <v>0</v>
      </c>
      <c r="U76" s="106"/>
      <c r="V76" s="106"/>
      <c r="W76" s="107">
        <v>0</v>
      </c>
      <c r="X76" s="107"/>
      <c r="Y76" s="107"/>
      <c r="Z76" s="107"/>
      <c r="AA76" s="64"/>
    </row>
    <row r="77" spans="1:27" ht="15" customHeight="1">
      <c r="A77" s="64"/>
      <c r="B77" s="100" t="s">
        <v>388</v>
      </c>
      <c r="C77" s="100"/>
      <c r="D77" s="101" t="s">
        <v>503</v>
      </c>
      <c r="E77" s="101"/>
      <c r="F77" s="101"/>
      <c r="G77" s="101"/>
      <c r="H77" s="101"/>
      <c r="I77" s="101"/>
      <c r="J77" s="101"/>
      <c r="K77" s="101"/>
      <c r="L77" s="102" t="s">
        <v>451</v>
      </c>
      <c r="M77" s="102"/>
      <c r="N77" s="102"/>
      <c r="O77" s="103">
        <v>80</v>
      </c>
      <c r="P77" s="103"/>
      <c r="Q77" s="103"/>
      <c r="R77" s="103"/>
      <c r="S77" s="103"/>
      <c r="T77" s="104">
        <v>0</v>
      </c>
      <c r="U77" s="104"/>
      <c r="V77" s="104"/>
      <c r="W77" s="105">
        <v>0</v>
      </c>
      <c r="X77" s="105"/>
      <c r="Y77" s="105"/>
      <c r="Z77" s="105"/>
      <c r="AA77" s="64"/>
    </row>
    <row r="78" spans="1:27" ht="15" customHeight="1">
      <c r="A78" s="64"/>
      <c r="B78" s="100"/>
      <c r="C78" s="100"/>
      <c r="D78" s="101"/>
      <c r="E78" s="101"/>
      <c r="F78" s="101"/>
      <c r="G78" s="101"/>
      <c r="H78" s="101"/>
      <c r="I78" s="101"/>
      <c r="J78" s="101"/>
      <c r="K78" s="101"/>
      <c r="L78" s="102"/>
      <c r="M78" s="102"/>
      <c r="N78" s="102"/>
      <c r="O78" s="106" t="s">
        <v>422</v>
      </c>
      <c r="P78" s="106"/>
      <c r="Q78" s="106"/>
      <c r="R78" s="106"/>
      <c r="S78" s="106"/>
      <c r="T78" s="106">
        <v>0</v>
      </c>
      <c r="U78" s="106"/>
      <c r="V78" s="106"/>
      <c r="W78" s="107">
        <v>0</v>
      </c>
      <c r="X78" s="107"/>
      <c r="Y78" s="107"/>
      <c r="Z78" s="107"/>
      <c r="AA78" s="64"/>
    </row>
    <row r="79" spans="1:27" ht="15" customHeight="1">
      <c r="A79" s="64"/>
      <c r="B79" s="100"/>
      <c r="C79" s="100"/>
      <c r="D79" s="101"/>
      <c r="E79" s="101"/>
      <c r="F79" s="101"/>
      <c r="G79" s="101"/>
      <c r="H79" s="101"/>
      <c r="I79" s="101"/>
      <c r="J79" s="101"/>
      <c r="K79" s="101"/>
      <c r="L79" s="102"/>
      <c r="M79" s="102"/>
      <c r="N79" s="102"/>
      <c r="O79" s="106" t="s">
        <v>423</v>
      </c>
      <c r="P79" s="106"/>
      <c r="Q79" s="106"/>
      <c r="R79" s="106"/>
      <c r="S79" s="106"/>
      <c r="T79" s="106">
        <v>0</v>
      </c>
      <c r="U79" s="106"/>
      <c r="V79" s="106"/>
      <c r="W79" s="107">
        <v>0</v>
      </c>
      <c r="X79" s="107"/>
      <c r="Y79" s="107"/>
      <c r="Z79" s="107"/>
      <c r="AA79" s="64"/>
    </row>
    <row r="80" spans="1:27" ht="15" customHeight="1">
      <c r="A80" s="64"/>
      <c r="B80" s="100"/>
      <c r="C80" s="100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2"/>
      <c r="O80" s="106" t="s">
        <v>424</v>
      </c>
      <c r="P80" s="106"/>
      <c r="Q80" s="106"/>
      <c r="R80" s="106"/>
      <c r="S80" s="106"/>
      <c r="T80" s="106">
        <v>0</v>
      </c>
      <c r="U80" s="106"/>
      <c r="V80" s="106"/>
      <c r="W80" s="107">
        <v>0</v>
      </c>
      <c r="X80" s="107"/>
      <c r="Y80" s="107"/>
      <c r="Z80" s="107"/>
      <c r="AA80" s="64"/>
    </row>
    <row r="81" spans="1:27" ht="15" customHeight="1">
      <c r="A81" s="64"/>
      <c r="B81" s="100"/>
      <c r="C81" s="100"/>
      <c r="D81" s="101"/>
      <c r="E81" s="101"/>
      <c r="F81" s="101"/>
      <c r="G81" s="101"/>
      <c r="H81" s="101"/>
      <c r="I81" s="101"/>
      <c r="J81" s="101"/>
      <c r="K81" s="101"/>
      <c r="L81" s="102"/>
      <c r="M81" s="102"/>
      <c r="N81" s="102"/>
      <c r="O81" s="106" t="s">
        <v>425</v>
      </c>
      <c r="P81" s="106"/>
      <c r="Q81" s="106"/>
      <c r="R81" s="106"/>
      <c r="S81" s="106"/>
      <c r="T81" s="106">
        <v>0</v>
      </c>
      <c r="U81" s="106"/>
      <c r="V81" s="106"/>
      <c r="W81" s="107">
        <v>0</v>
      </c>
      <c r="X81" s="107"/>
      <c r="Y81" s="107"/>
      <c r="Z81" s="107"/>
      <c r="AA81" s="64"/>
    </row>
    <row r="82" spans="1:27" ht="15" customHeight="1">
      <c r="A82" s="64"/>
      <c r="B82" s="100" t="s">
        <v>476</v>
      </c>
      <c r="C82" s="100"/>
      <c r="D82" s="101" t="s">
        <v>504</v>
      </c>
      <c r="E82" s="101"/>
      <c r="F82" s="101"/>
      <c r="G82" s="101"/>
      <c r="H82" s="101"/>
      <c r="I82" s="101"/>
      <c r="J82" s="101"/>
      <c r="K82" s="101"/>
      <c r="L82" s="102" t="s">
        <v>505</v>
      </c>
      <c r="M82" s="102"/>
      <c r="N82" s="102"/>
      <c r="O82" s="103">
        <v>0.5</v>
      </c>
      <c r="P82" s="103"/>
      <c r="Q82" s="103"/>
      <c r="R82" s="103"/>
      <c r="S82" s="103"/>
      <c r="T82" s="104">
        <v>0</v>
      </c>
      <c r="U82" s="104"/>
      <c r="V82" s="104"/>
      <c r="W82" s="105">
        <v>0</v>
      </c>
      <c r="X82" s="105"/>
      <c r="Y82" s="105"/>
      <c r="Z82" s="105"/>
      <c r="AA82" s="64"/>
    </row>
    <row r="83" spans="1:27" ht="15" customHeight="1">
      <c r="A83" s="64"/>
      <c r="B83" s="100"/>
      <c r="C83" s="100"/>
      <c r="D83" s="101"/>
      <c r="E83" s="101"/>
      <c r="F83" s="101"/>
      <c r="G83" s="101"/>
      <c r="H83" s="101"/>
      <c r="I83" s="101"/>
      <c r="J83" s="101"/>
      <c r="K83" s="101"/>
      <c r="L83" s="102"/>
      <c r="M83" s="102"/>
      <c r="N83" s="102"/>
      <c r="O83" s="106" t="s">
        <v>422</v>
      </c>
      <c r="P83" s="106"/>
      <c r="Q83" s="106"/>
      <c r="R83" s="106"/>
      <c r="S83" s="106"/>
      <c r="T83" s="106">
        <v>0</v>
      </c>
      <c r="U83" s="106"/>
      <c r="V83" s="106"/>
      <c r="W83" s="107">
        <v>0</v>
      </c>
      <c r="X83" s="107"/>
      <c r="Y83" s="107"/>
      <c r="Z83" s="107"/>
      <c r="AA83" s="64"/>
    </row>
    <row r="84" spans="1:27" ht="15" customHeight="1">
      <c r="A84" s="64"/>
      <c r="B84" s="100"/>
      <c r="C84" s="100"/>
      <c r="D84" s="101"/>
      <c r="E84" s="101"/>
      <c r="F84" s="101"/>
      <c r="G84" s="101"/>
      <c r="H84" s="101"/>
      <c r="I84" s="101"/>
      <c r="J84" s="101"/>
      <c r="K84" s="101"/>
      <c r="L84" s="102"/>
      <c r="M84" s="102"/>
      <c r="N84" s="102"/>
      <c r="O84" s="106" t="s">
        <v>423</v>
      </c>
      <c r="P84" s="106"/>
      <c r="Q84" s="106"/>
      <c r="R84" s="106"/>
      <c r="S84" s="106"/>
      <c r="T84" s="106">
        <v>0</v>
      </c>
      <c r="U84" s="106"/>
      <c r="V84" s="106"/>
      <c r="W84" s="107">
        <v>0</v>
      </c>
      <c r="X84" s="107"/>
      <c r="Y84" s="107"/>
      <c r="Z84" s="107"/>
      <c r="AA84" s="64"/>
    </row>
    <row r="85" spans="1:27" ht="15" customHeight="1">
      <c r="A85" s="64"/>
      <c r="B85" s="100"/>
      <c r="C85" s="100"/>
      <c r="D85" s="101"/>
      <c r="E85" s="101"/>
      <c r="F85" s="101"/>
      <c r="G85" s="101"/>
      <c r="H85" s="101"/>
      <c r="I85" s="101"/>
      <c r="J85" s="101"/>
      <c r="K85" s="101"/>
      <c r="L85" s="102"/>
      <c r="M85" s="102"/>
      <c r="N85" s="102"/>
      <c r="O85" s="106" t="s">
        <v>424</v>
      </c>
      <c r="P85" s="106"/>
      <c r="Q85" s="106"/>
      <c r="R85" s="106"/>
      <c r="S85" s="106"/>
      <c r="T85" s="106">
        <v>0</v>
      </c>
      <c r="U85" s="106"/>
      <c r="V85" s="106"/>
      <c r="W85" s="107">
        <v>0</v>
      </c>
      <c r="X85" s="107"/>
      <c r="Y85" s="107"/>
      <c r="Z85" s="107"/>
      <c r="AA85" s="64"/>
    </row>
    <row r="86" spans="1:27" ht="15" customHeight="1">
      <c r="A86" s="64"/>
      <c r="B86" s="100"/>
      <c r="C86" s="100"/>
      <c r="D86" s="101"/>
      <c r="E86" s="101"/>
      <c r="F86" s="101"/>
      <c r="G86" s="101"/>
      <c r="H86" s="101"/>
      <c r="I86" s="101"/>
      <c r="J86" s="101"/>
      <c r="K86" s="101"/>
      <c r="L86" s="102"/>
      <c r="M86" s="102"/>
      <c r="N86" s="102"/>
      <c r="O86" s="106" t="s">
        <v>425</v>
      </c>
      <c r="P86" s="106"/>
      <c r="Q86" s="106"/>
      <c r="R86" s="106"/>
      <c r="S86" s="106"/>
      <c r="T86" s="106">
        <v>0</v>
      </c>
      <c r="U86" s="106"/>
      <c r="V86" s="106"/>
      <c r="W86" s="107">
        <v>0</v>
      </c>
      <c r="X86" s="107"/>
      <c r="Y86" s="107"/>
      <c r="Z86" s="107"/>
      <c r="AA86" s="64"/>
    </row>
    <row r="87" spans="1:27" ht="10" customHeight="1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</row>
    <row r="88" spans="1:27" s="139" customFormat="1" ht="12" customHeight="1">
      <c r="A88" s="138"/>
      <c r="B88" s="138"/>
      <c r="C88" s="138"/>
      <c r="D88" s="153" t="s">
        <v>114</v>
      </c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42">
        <f>W12+W17+W22+W27+W32+W37+W42+W47+W52+W57+W62+W67+W72+W77+W82</f>
        <v>0</v>
      </c>
      <c r="X88" s="142"/>
      <c r="Y88" s="142"/>
      <c r="Z88" s="149"/>
      <c r="AA88" s="138"/>
    </row>
    <row r="89" spans="1:27" s="114" customFormat="1" ht="12" customHeight="1">
      <c r="A89" s="113"/>
      <c r="B89" s="113"/>
      <c r="C89" s="113"/>
      <c r="D89" s="154" t="s">
        <v>125</v>
      </c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48"/>
      <c r="X89" s="148"/>
      <c r="Y89" s="148"/>
      <c r="Z89" s="150"/>
      <c r="AA89" s="113"/>
    </row>
    <row r="90" spans="1:27" s="114" customFormat="1" ht="12" customHeight="1">
      <c r="A90" s="113"/>
      <c r="B90" s="113"/>
      <c r="C90" s="113"/>
      <c r="D90" s="154" t="str">
        <f>CONCATENATE("  ","Contributie asiguratori ")</f>
        <v xml:space="preserve">  Contributie asiguratori </v>
      </c>
      <c r="E90" s="154"/>
      <c r="F90" s="154"/>
      <c r="G90" s="154"/>
      <c r="H90" s="154"/>
      <c r="I90" s="144">
        <v>2.5000000000000001E-2</v>
      </c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2">
        <f>I90*(W14+W19+W24+W29+W34+W39+W44+W49+W54+W59+W64+W69+W74+W79+W84)</f>
        <v>0</v>
      </c>
      <c r="X90" s="142"/>
      <c r="Y90" s="142"/>
      <c r="Z90" s="150"/>
      <c r="AA90" s="113"/>
    </row>
    <row r="91" spans="1:27" s="114" customFormat="1" ht="12" customHeight="1">
      <c r="A91" s="113"/>
      <c r="B91" s="113"/>
      <c r="C91" s="113"/>
      <c r="D91" s="153" t="s">
        <v>430</v>
      </c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42">
        <f>W88+W90</f>
        <v>0</v>
      </c>
      <c r="X91" s="142"/>
      <c r="Y91" s="142"/>
      <c r="Z91" s="150"/>
      <c r="AA91" s="113"/>
    </row>
    <row r="92" spans="1:27" s="114" customFormat="1" ht="12" customHeight="1">
      <c r="A92" s="113"/>
      <c r="B92" s="113"/>
      <c r="C92" s="113"/>
      <c r="D92" s="154" t="s">
        <v>437</v>
      </c>
      <c r="E92" s="154"/>
      <c r="F92" s="154"/>
      <c r="G92" s="154"/>
      <c r="H92" s="154"/>
      <c r="I92" s="146">
        <v>0</v>
      </c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2">
        <f>W91*I92</f>
        <v>0</v>
      </c>
      <c r="X92" s="142"/>
      <c r="Y92" s="142"/>
      <c r="Z92" s="150"/>
      <c r="AA92" s="113"/>
    </row>
    <row r="93" spans="1:27" s="114" customFormat="1" ht="12" customHeight="1">
      <c r="A93" s="113"/>
      <c r="B93" s="113"/>
      <c r="C93" s="113"/>
      <c r="D93" s="154" t="s">
        <v>438</v>
      </c>
      <c r="E93" s="154"/>
      <c r="F93" s="154"/>
      <c r="G93" s="154"/>
      <c r="H93" s="154"/>
      <c r="I93" s="146">
        <v>0</v>
      </c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2">
        <f>(W91+W92)*I93</f>
        <v>0</v>
      </c>
      <c r="X93" s="142"/>
      <c r="Y93" s="142"/>
      <c r="Z93" s="150"/>
      <c r="AA93" s="113"/>
    </row>
    <row r="94" spans="1:27" s="114" customFormat="1" ht="12" customHeight="1">
      <c r="A94" s="113"/>
      <c r="B94" s="113"/>
      <c r="C94" s="113"/>
      <c r="D94" s="153" t="s">
        <v>9</v>
      </c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42">
        <f>W91+W92+W93</f>
        <v>0</v>
      </c>
      <c r="X94" s="142"/>
      <c r="Y94" s="142"/>
      <c r="Z94" s="150"/>
      <c r="AA94" s="113"/>
    </row>
    <row r="95" spans="1:27" s="114" customFormat="1" ht="12" customHeight="1">
      <c r="A95" s="113"/>
      <c r="B95" s="113"/>
      <c r="C95" s="113"/>
      <c r="D95" s="145" t="s">
        <v>439</v>
      </c>
      <c r="E95" s="143"/>
      <c r="F95" s="143"/>
      <c r="G95" s="143"/>
      <c r="H95" s="143"/>
      <c r="I95" s="146">
        <v>0</v>
      </c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2">
        <f>W94*I95</f>
        <v>0</v>
      </c>
      <c r="X95" s="142"/>
      <c r="Y95" s="142"/>
      <c r="Z95" s="151"/>
      <c r="AA95" s="113"/>
    </row>
    <row r="96" spans="1:27" s="114" customFormat="1" ht="12" customHeight="1">
      <c r="A96" s="113"/>
      <c r="B96" s="113"/>
      <c r="C96" s="113"/>
      <c r="D96" s="153" t="s">
        <v>440</v>
      </c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42">
        <f>W94+W95</f>
        <v>0</v>
      </c>
      <c r="X96" s="142">
        <f>W94+X95</f>
        <v>0</v>
      </c>
      <c r="Y96" s="142"/>
      <c r="Z96" s="152"/>
      <c r="AA96" s="113"/>
    </row>
    <row r="97" spans="1:27" s="114" customFormat="1" ht="12" customHeight="1">
      <c r="A97" s="113"/>
      <c r="B97" s="113"/>
      <c r="C97" s="113"/>
      <c r="D97" s="154" t="s">
        <v>441</v>
      </c>
      <c r="E97" s="154"/>
      <c r="F97" s="154"/>
      <c r="G97" s="154"/>
      <c r="H97" s="154"/>
      <c r="I97" s="147">
        <v>0.19</v>
      </c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2">
        <f>W96*I97</f>
        <v>0</v>
      </c>
      <c r="X97" s="142">
        <f>X96*I97</f>
        <v>0</v>
      </c>
      <c r="Y97" s="142"/>
      <c r="Z97" s="152"/>
      <c r="AA97" s="113"/>
    </row>
    <row r="98" spans="1:27" s="139" customFormat="1" ht="12" customHeight="1">
      <c r="A98" s="138"/>
      <c r="B98" s="138"/>
      <c r="C98" s="138"/>
      <c r="D98" s="153" t="s">
        <v>442</v>
      </c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42">
        <f>W96+W97</f>
        <v>0</v>
      </c>
      <c r="X98" s="142">
        <f>X96+X97</f>
        <v>0</v>
      </c>
      <c r="Y98" s="142"/>
      <c r="Z98" s="152"/>
      <c r="AA98" s="138"/>
    </row>
  </sheetData>
  <mergeCells count="320">
    <mergeCell ref="D96:V96"/>
    <mergeCell ref="W96:Y96"/>
    <mergeCell ref="D97:H97"/>
    <mergeCell ref="J97:V97"/>
    <mergeCell ref="W97:Y97"/>
    <mergeCell ref="D98:V98"/>
    <mergeCell ref="W98:Y98"/>
    <mergeCell ref="D93:H93"/>
    <mergeCell ref="J93:V93"/>
    <mergeCell ref="W93:Y93"/>
    <mergeCell ref="D94:V94"/>
    <mergeCell ref="W94:Y94"/>
    <mergeCell ref="J95:V95"/>
    <mergeCell ref="W95:Y95"/>
    <mergeCell ref="D90:H90"/>
    <mergeCell ref="J90:V90"/>
    <mergeCell ref="W90:Y90"/>
    <mergeCell ref="D91:V91"/>
    <mergeCell ref="W91:Y91"/>
    <mergeCell ref="D92:H92"/>
    <mergeCell ref="J92:V92"/>
    <mergeCell ref="W92:Y92"/>
    <mergeCell ref="D88:V88"/>
    <mergeCell ref="W88:Y88"/>
    <mergeCell ref="D89:V89"/>
    <mergeCell ref="W89:Y89"/>
    <mergeCell ref="T84:V84"/>
    <mergeCell ref="W84:Z84"/>
    <mergeCell ref="O85:S85"/>
    <mergeCell ref="T85:V85"/>
    <mergeCell ref="W85:Z85"/>
    <mergeCell ref="O86:S86"/>
    <mergeCell ref="T86:V86"/>
    <mergeCell ref="W86:Z86"/>
    <mergeCell ref="B82:C86"/>
    <mergeCell ref="D82:K86"/>
    <mergeCell ref="L82:N86"/>
    <mergeCell ref="O82:S82"/>
    <mergeCell ref="T82:V82"/>
    <mergeCell ref="W82:Z82"/>
    <mergeCell ref="O83:S83"/>
    <mergeCell ref="T83:V83"/>
    <mergeCell ref="W83:Z83"/>
    <mergeCell ref="O84:S84"/>
    <mergeCell ref="T79:V79"/>
    <mergeCell ref="W79:Z79"/>
    <mergeCell ref="O80:S80"/>
    <mergeCell ref="T80:V80"/>
    <mergeCell ref="W80:Z80"/>
    <mergeCell ref="O81:S81"/>
    <mergeCell ref="T81:V81"/>
    <mergeCell ref="W81:Z81"/>
    <mergeCell ref="B77:C81"/>
    <mergeCell ref="D77:K81"/>
    <mergeCell ref="L77:N81"/>
    <mergeCell ref="O77:S77"/>
    <mergeCell ref="T77:V77"/>
    <mergeCell ref="W77:Z77"/>
    <mergeCell ref="O78:S78"/>
    <mergeCell ref="T78:V78"/>
    <mergeCell ref="W78:Z78"/>
    <mergeCell ref="O79:S79"/>
    <mergeCell ref="T74:V74"/>
    <mergeCell ref="W74:Z74"/>
    <mergeCell ref="O75:S75"/>
    <mergeCell ref="T75:V75"/>
    <mergeCell ref="W75:Z75"/>
    <mergeCell ref="O76:S76"/>
    <mergeCell ref="T76:V76"/>
    <mergeCell ref="W76:Z76"/>
    <mergeCell ref="B72:C76"/>
    <mergeCell ref="D72:K76"/>
    <mergeCell ref="L72:N76"/>
    <mergeCell ref="O72:S72"/>
    <mergeCell ref="T72:V72"/>
    <mergeCell ref="W72:Z72"/>
    <mergeCell ref="O73:S73"/>
    <mergeCell ref="T73:V73"/>
    <mergeCell ref="W73:Z73"/>
    <mergeCell ref="O74:S74"/>
    <mergeCell ref="T69:V69"/>
    <mergeCell ref="W69:Z69"/>
    <mergeCell ref="O70:S70"/>
    <mergeCell ref="T70:V70"/>
    <mergeCell ref="W70:Z70"/>
    <mergeCell ref="O71:S71"/>
    <mergeCell ref="T71:V71"/>
    <mergeCell ref="W71:Z71"/>
    <mergeCell ref="B67:C71"/>
    <mergeCell ref="D67:K71"/>
    <mergeCell ref="L67:N71"/>
    <mergeCell ref="O67:S67"/>
    <mergeCell ref="T67:V67"/>
    <mergeCell ref="W67:Z67"/>
    <mergeCell ref="O68:S68"/>
    <mergeCell ref="T68:V68"/>
    <mergeCell ref="W68:Z68"/>
    <mergeCell ref="O69:S69"/>
    <mergeCell ref="T64:V64"/>
    <mergeCell ref="W64:Z64"/>
    <mergeCell ref="O65:S65"/>
    <mergeCell ref="T65:V65"/>
    <mergeCell ref="W65:Z65"/>
    <mergeCell ref="O66:S66"/>
    <mergeCell ref="T66:V66"/>
    <mergeCell ref="W66:Z66"/>
    <mergeCell ref="B62:C66"/>
    <mergeCell ref="D62:K66"/>
    <mergeCell ref="L62:N66"/>
    <mergeCell ref="O62:S62"/>
    <mergeCell ref="T62:V62"/>
    <mergeCell ref="W62:Z62"/>
    <mergeCell ref="O63:S63"/>
    <mergeCell ref="T63:V63"/>
    <mergeCell ref="W63:Z63"/>
    <mergeCell ref="O64:S64"/>
    <mergeCell ref="T59:V59"/>
    <mergeCell ref="W59:Z59"/>
    <mergeCell ref="O60:S60"/>
    <mergeCell ref="T60:V60"/>
    <mergeCell ref="W60:Z60"/>
    <mergeCell ref="O61:S61"/>
    <mergeCell ref="T61:V61"/>
    <mergeCell ref="W61:Z61"/>
    <mergeCell ref="B57:C61"/>
    <mergeCell ref="D57:K61"/>
    <mergeCell ref="L57:N61"/>
    <mergeCell ref="O57:S57"/>
    <mergeCell ref="T57:V57"/>
    <mergeCell ref="W57:Z57"/>
    <mergeCell ref="O58:S58"/>
    <mergeCell ref="T58:V58"/>
    <mergeCell ref="W58:Z58"/>
    <mergeCell ref="O59:S59"/>
    <mergeCell ref="T54:V54"/>
    <mergeCell ref="W54:Z54"/>
    <mergeCell ref="O55:S55"/>
    <mergeCell ref="T55:V55"/>
    <mergeCell ref="W55:Z55"/>
    <mergeCell ref="O56:S56"/>
    <mergeCell ref="T56:V56"/>
    <mergeCell ref="W56:Z56"/>
    <mergeCell ref="B52:C56"/>
    <mergeCell ref="D52:K56"/>
    <mergeCell ref="L52:N56"/>
    <mergeCell ref="O52:S52"/>
    <mergeCell ref="T52:V52"/>
    <mergeCell ref="W52:Z52"/>
    <mergeCell ref="O53:S53"/>
    <mergeCell ref="T53:V53"/>
    <mergeCell ref="W53:Z53"/>
    <mergeCell ref="O54:S54"/>
    <mergeCell ref="T49:V49"/>
    <mergeCell ref="W49:Z49"/>
    <mergeCell ref="O50:S50"/>
    <mergeCell ref="T50:V50"/>
    <mergeCell ref="W50:Z50"/>
    <mergeCell ref="O51:S51"/>
    <mergeCell ref="T51:V51"/>
    <mergeCell ref="W51:Z51"/>
    <mergeCell ref="B47:C51"/>
    <mergeCell ref="D47:K51"/>
    <mergeCell ref="L47:N51"/>
    <mergeCell ref="O47:S47"/>
    <mergeCell ref="T47:V47"/>
    <mergeCell ref="W47:Z47"/>
    <mergeCell ref="O48:S48"/>
    <mergeCell ref="T48:V48"/>
    <mergeCell ref="W48:Z48"/>
    <mergeCell ref="O49:S49"/>
    <mergeCell ref="T44:V44"/>
    <mergeCell ref="W44:Z44"/>
    <mergeCell ref="O45:S45"/>
    <mergeCell ref="T45:V45"/>
    <mergeCell ref="W45:Z45"/>
    <mergeCell ref="O46:S46"/>
    <mergeCell ref="T46:V46"/>
    <mergeCell ref="W46:Z46"/>
    <mergeCell ref="B42:C46"/>
    <mergeCell ref="D42:K46"/>
    <mergeCell ref="L42:N46"/>
    <mergeCell ref="O42:S42"/>
    <mergeCell ref="T42:V42"/>
    <mergeCell ref="W42:Z42"/>
    <mergeCell ref="O43:S43"/>
    <mergeCell ref="T43:V43"/>
    <mergeCell ref="W43:Z43"/>
    <mergeCell ref="O44:S44"/>
    <mergeCell ref="T39:V39"/>
    <mergeCell ref="W39:Z39"/>
    <mergeCell ref="O40:S40"/>
    <mergeCell ref="T40:V40"/>
    <mergeCell ref="W40:Z40"/>
    <mergeCell ref="O41:S41"/>
    <mergeCell ref="T41:V41"/>
    <mergeCell ref="W41:Z41"/>
    <mergeCell ref="B37:C41"/>
    <mergeCell ref="D37:K41"/>
    <mergeCell ref="L37:N41"/>
    <mergeCell ref="O37:S37"/>
    <mergeCell ref="T37:V37"/>
    <mergeCell ref="W37:Z37"/>
    <mergeCell ref="O38:S38"/>
    <mergeCell ref="T38:V38"/>
    <mergeCell ref="W38:Z38"/>
    <mergeCell ref="O39:S39"/>
    <mergeCell ref="T34:V34"/>
    <mergeCell ref="W34:Z34"/>
    <mergeCell ref="O35:S35"/>
    <mergeCell ref="T35:V35"/>
    <mergeCell ref="W35:Z35"/>
    <mergeCell ref="O36:S36"/>
    <mergeCell ref="T36:V36"/>
    <mergeCell ref="W36:Z36"/>
    <mergeCell ref="B32:C36"/>
    <mergeCell ref="D32:K36"/>
    <mergeCell ref="L32:N36"/>
    <mergeCell ref="O32:S32"/>
    <mergeCell ref="T32:V32"/>
    <mergeCell ref="W32:Z32"/>
    <mergeCell ref="O33:S33"/>
    <mergeCell ref="T33:V33"/>
    <mergeCell ref="W33:Z33"/>
    <mergeCell ref="O34:S34"/>
    <mergeCell ref="T29:V29"/>
    <mergeCell ref="W29:Z29"/>
    <mergeCell ref="O30:S30"/>
    <mergeCell ref="T30:V30"/>
    <mergeCell ref="W30:Z30"/>
    <mergeCell ref="O31:S31"/>
    <mergeCell ref="T31:V31"/>
    <mergeCell ref="W31:Z31"/>
    <mergeCell ref="B27:C31"/>
    <mergeCell ref="D27:K31"/>
    <mergeCell ref="L27:N31"/>
    <mergeCell ref="O27:S27"/>
    <mergeCell ref="T27:V27"/>
    <mergeCell ref="W27:Z27"/>
    <mergeCell ref="O28:S28"/>
    <mergeCell ref="T28:V28"/>
    <mergeCell ref="W28:Z28"/>
    <mergeCell ref="O29:S29"/>
    <mergeCell ref="T24:V24"/>
    <mergeCell ref="W24:Z24"/>
    <mergeCell ref="O25:S25"/>
    <mergeCell ref="T25:V25"/>
    <mergeCell ref="W25:Z25"/>
    <mergeCell ref="O26:S26"/>
    <mergeCell ref="T26:V26"/>
    <mergeCell ref="W26:Z26"/>
    <mergeCell ref="B22:C26"/>
    <mergeCell ref="D22:K26"/>
    <mergeCell ref="L22:N26"/>
    <mergeCell ref="O22:S22"/>
    <mergeCell ref="T22:V22"/>
    <mergeCell ref="W22:Z22"/>
    <mergeCell ref="O23:S23"/>
    <mergeCell ref="T23:V23"/>
    <mergeCell ref="W23:Z23"/>
    <mergeCell ref="O24:S24"/>
    <mergeCell ref="T19:V19"/>
    <mergeCell ref="W19:Z19"/>
    <mergeCell ref="O20:S20"/>
    <mergeCell ref="T20:V20"/>
    <mergeCell ref="W20:Z20"/>
    <mergeCell ref="O21:S21"/>
    <mergeCell ref="T21:V21"/>
    <mergeCell ref="W21:Z21"/>
    <mergeCell ref="B17:C21"/>
    <mergeCell ref="D17:K21"/>
    <mergeCell ref="L17:N21"/>
    <mergeCell ref="O17:S17"/>
    <mergeCell ref="T17:V17"/>
    <mergeCell ref="W17:Z17"/>
    <mergeCell ref="O18:S18"/>
    <mergeCell ref="T18:V18"/>
    <mergeCell ref="W18:Z18"/>
    <mergeCell ref="O19:S19"/>
    <mergeCell ref="T14:V14"/>
    <mergeCell ref="W14:Z14"/>
    <mergeCell ref="O15:S15"/>
    <mergeCell ref="T15:V15"/>
    <mergeCell ref="W15:Z15"/>
    <mergeCell ref="O16:S16"/>
    <mergeCell ref="T16:V16"/>
    <mergeCell ref="W16:Z16"/>
    <mergeCell ref="B12:C16"/>
    <mergeCell ref="D12:K16"/>
    <mergeCell ref="L12:N16"/>
    <mergeCell ref="O12:S12"/>
    <mergeCell ref="T12:V12"/>
    <mergeCell ref="W12:Z12"/>
    <mergeCell ref="O13:S13"/>
    <mergeCell ref="T13:V13"/>
    <mergeCell ref="W13:Z13"/>
    <mergeCell ref="O14:S14"/>
    <mergeCell ref="B11:C11"/>
    <mergeCell ref="D11:K11"/>
    <mergeCell ref="L11:N11"/>
    <mergeCell ref="O11:S11"/>
    <mergeCell ref="T11:V11"/>
    <mergeCell ref="W11:Z11"/>
    <mergeCell ref="B7:Z7"/>
    <mergeCell ref="B9:S9"/>
    <mergeCell ref="T9:Z9"/>
    <mergeCell ref="B10:C10"/>
    <mergeCell ref="D10:K10"/>
    <mergeCell ref="L10:N10"/>
    <mergeCell ref="O10:S10"/>
    <mergeCell ref="T10:V10"/>
    <mergeCell ref="W10:Z10"/>
    <mergeCell ref="B2:D2"/>
    <mergeCell ref="E2:Q2"/>
    <mergeCell ref="R2:Z5"/>
    <mergeCell ref="B3:D3"/>
    <mergeCell ref="E3:Q3"/>
    <mergeCell ref="B4:D4"/>
    <mergeCell ref="E4:Q4"/>
    <mergeCell ref="B5:D5"/>
    <mergeCell ref="E5:Q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8941A-35FD-4D13-A646-9D4F38D09129}">
  <dimension ref="A1:AA48"/>
  <sheetViews>
    <sheetView topLeftCell="A32" workbookViewId="0">
      <selection activeCell="W40" sqref="W40:Y40"/>
    </sheetView>
  </sheetViews>
  <sheetFormatPr defaultRowHeight="14.5"/>
  <cols>
    <col min="1" max="1" width="3.453125" customWidth="1"/>
    <col min="2" max="2" width="5" customWidth="1"/>
    <col min="3" max="3" width="0.7265625" customWidth="1"/>
    <col min="4" max="4" width="6" customWidth="1"/>
    <col min="5" max="5" width="13.453125" customWidth="1"/>
    <col min="6" max="6" width="5" customWidth="1"/>
    <col min="7" max="7" width="3.453125" customWidth="1"/>
    <col min="8" max="8" width="1.7265625" customWidth="1"/>
    <col min="9" max="9" width="11.7265625" customWidth="1"/>
    <col min="10" max="10" width="0.81640625" customWidth="1"/>
    <col min="11" max="11" width="3.81640625" customWidth="1"/>
    <col min="12" max="12" width="3.7265625" customWidth="1"/>
    <col min="13" max="13" width="0.81640625" customWidth="1"/>
    <col min="14" max="14" width="2.1796875" customWidth="1"/>
    <col min="15" max="15" width="0.26953125" customWidth="1"/>
    <col min="16" max="16" width="1.7265625" customWidth="1"/>
    <col min="17" max="17" width="5" customWidth="1"/>
    <col min="18" max="19" width="1.7265625" customWidth="1"/>
    <col min="20" max="21" width="3.453125" customWidth="1"/>
    <col min="22" max="23" width="5" customWidth="1"/>
    <col min="24" max="25" width="3.453125" customWidth="1"/>
    <col min="26" max="26" width="0.81640625" customWidth="1"/>
    <col min="27" max="27" width="3.453125" customWidth="1"/>
    <col min="257" max="257" width="3.453125" customWidth="1"/>
    <col min="258" max="258" width="5" customWidth="1"/>
    <col min="259" max="259" width="0.7265625" customWidth="1"/>
    <col min="260" max="260" width="6" customWidth="1"/>
    <col min="261" max="261" width="13.453125" customWidth="1"/>
    <col min="262" max="262" width="5" customWidth="1"/>
    <col min="263" max="263" width="3.453125" customWidth="1"/>
    <col min="264" max="264" width="1.7265625" customWidth="1"/>
    <col min="265" max="265" width="11.7265625" customWidth="1"/>
    <col min="266" max="266" width="0.81640625" customWidth="1"/>
    <col min="267" max="267" width="3.81640625" customWidth="1"/>
    <col min="268" max="268" width="3.7265625" customWidth="1"/>
    <col min="269" max="269" width="0.81640625" customWidth="1"/>
    <col min="270" max="270" width="2.1796875" customWidth="1"/>
    <col min="271" max="271" width="0.26953125" customWidth="1"/>
    <col min="272" max="272" width="1.7265625" customWidth="1"/>
    <col min="273" max="273" width="5" customWidth="1"/>
    <col min="274" max="275" width="1.7265625" customWidth="1"/>
    <col min="276" max="277" width="3.453125" customWidth="1"/>
    <col min="278" max="279" width="5" customWidth="1"/>
    <col min="280" max="281" width="3.453125" customWidth="1"/>
    <col min="282" max="282" width="0.81640625" customWidth="1"/>
    <col min="283" max="283" width="3.453125" customWidth="1"/>
    <col min="513" max="513" width="3.453125" customWidth="1"/>
    <col min="514" max="514" width="5" customWidth="1"/>
    <col min="515" max="515" width="0.7265625" customWidth="1"/>
    <col min="516" max="516" width="6" customWidth="1"/>
    <col min="517" max="517" width="13.453125" customWidth="1"/>
    <col min="518" max="518" width="5" customWidth="1"/>
    <col min="519" max="519" width="3.453125" customWidth="1"/>
    <col min="520" max="520" width="1.7265625" customWidth="1"/>
    <col min="521" max="521" width="11.7265625" customWidth="1"/>
    <col min="522" max="522" width="0.81640625" customWidth="1"/>
    <col min="523" max="523" width="3.81640625" customWidth="1"/>
    <col min="524" max="524" width="3.7265625" customWidth="1"/>
    <col min="525" max="525" width="0.81640625" customWidth="1"/>
    <col min="526" max="526" width="2.1796875" customWidth="1"/>
    <col min="527" max="527" width="0.26953125" customWidth="1"/>
    <col min="528" max="528" width="1.7265625" customWidth="1"/>
    <col min="529" max="529" width="5" customWidth="1"/>
    <col min="530" max="531" width="1.7265625" customWidth="1"/>
    <col min="532" max="533" width="3.453125" customWidth="1"/>
    <col min="534" max="535" width="5" customWidth="1"/>
    <col min="536" max="537" width="3.453125" customWidth="1"/>
    <col min="538" max="538" width="0.81640625" customWidth="1"/>
    <col min="539" max="539" width="3.453125" customWidth="1"/>
    <col min="769" max="769" width="3.453125" customWidth="1"/>
    <col min="770" max="770" width="5" customWidth="1"/>
    <col min="771" max="771" width="0.7265625" customWidth="1"/>
    <col min="772" max="772" width="6" customWidth="1"/>
    <col min="773" max="773" width="13.453125" customWidth="1"/>
    <col min="774" max="774" width="5" customWidth="1"/>
    <col min="775" max="775" width="3.453125" customWidth="1"/>
    <col min="776" max="776" width="1.7265625" customWidth="1"/>
    <col min="777" max="777" width="11.7265625" customWidth="1"/>
    <col min="778" max="778" width="0.81640625" customWidth="1"/>
    <col min="779" max="779" width="3.81640625" customWidth="1"/>
    <col min="780" max="780" width="3.7265625" customWidth="1"/>
    <col min="781" max="781" width="0.81640625" customWidth="1"/>
    <col min="782" max="782" width="2.1796875" customWidth="1"/>
    <col min="783" max="783" width="0.26953125" customWidth="1"/>
    <col min="784" max="784" width="1.7265625" customWidth="1"/>
    <col min="785" max="785" width="5" customWidth="1"/>
    <col min="786" max="787" width="1.7265625" customWidth="1"/>
    <col min="788" max="789" width="3.453125" customWidth="1"/>
    <col min="790" max="791" width="5" customWidth="1"/>
    <col min="792" max="793" width="3.453125" customWidth="1"/>
    <col min="794" max="794" width="0.81640625" customWidth="1"/>
    <col min="795" max="795" width="3.453125" customWidth="1"/>
    <col min="1025" max="1025" width="3.453125" customWidth="1"/>
    <col min="1026" max="1026" width="5" customWidth="1"/>
    <col min="1027" max="1027" width="0.7265625" customWidth="1"/>
    <col min="1028" max="1028" width="6" customWidth="1"/>
    <col min="1029" max="1029" width="13.453125" customWidth="1"/>
    <col min="1030" max="1030" width="5" customWidth="1"/>
    <col min="1031" max="1031" width="3.453125" customWidth="1"/>
    <col min="1032" max="1032" width="1.7265625" customWidth="1"/>
    <col min="1033" max="1033" width="11.7265625" customWidth="1"/>
    <col min="1034" max="1034" width="0.81640625" customWidth="1"/>
    <col min="1035" max="1035" width="3.81640625" customWidth="1"/>
    <col min="1036" max="1036" width="3.7265625" customWidth="1"/>
    <col min="1037" max="1037" width="0.81640625" customWidth="1"/>
    <col min="1038" max="1038" width="2.1796875" customWidth="1"/>
    <col min="1039" max="1039" width="0.26953125" customWidth="1"/>
    <col min="1040" max="1040" width="1.7265625" customWidth="1"/>
    <col min="1041" max="1041" width="5" customWidth="1"/>
    <col min="1042" max="1043" width="1.7265625" customWidth="1"/>
    <col min="1044" max="1045" width="3.453125" customWidth="1"/>
    <col min="1046" max="1047" width="5" customWidth="1"/>
    <col min="1048" max="1049" width="3.453125" customWidth="1"/>
    <col min="1050" max="1050" width="0.81640625" customWidth="1"/>
    <col min="1051" max="1051" width="3.453125" customWidth="1"/>
    <col min="1281" max="1281" width="3.453125" customWidth="1"/>
    <col min="1282" max="1282" width="5" customWidth="1"/>
    <col min="1283" max="1283" width="0.7265625" customWidth="1"/>
    <col min="1284" max="1284" width="6" customWidth="1"/>
    <col min="1285" max="1285" width="13.453125" customWidth="1"/>
    <col min="1286" max="1286" width="5" customWidth="1"/>
    <col min="1287" max="1287" width="3.453125" customWidth="1"/>
    <col min="1288" max="1288" width="1.7265625" customWidth="1"/>
    <col min="1289" max="1289" width="11.7265625" customWidth="1"/>
    <col min="1290" max="1290" width="0.81640625" customWidth="1"/>
    <col min="1291" max="1291" width="3.81640625" customWidth="1"/>
    <col min="1292" max="1292" width="3.7265625" customWidth="1"/>
    <col min="1293" max="1293" width="0.81640625" customWidth="1"/>
    <col min="1294" max="1294" width="2.1796875" customWidth="1"/>
    <col min="1295" max="1295" width="0.26953125" customWidth="1"/>
    <col min="1296" max="1296" width="1.7265625" customWidth="1"/>
    <col min="1297" max="1297" width="5" customWidth="1"/>
    <col min="1298" max="1299" width="1.7265625" customWidth="1"/>
    <col min="1300" max="1301" width="3.453125" customWidth="1"/>
    <col min="1302" max="1303" width="5" customWidth="1"/>
    <col min="1304" max="1305" width="3.453125" customWidth="1"/>
    <col min="1306" max="1306" width="0.81640625" customWidth="1"/>
    <col min="1307" max="1307" width="3.453125" customWidth="1"/>
    <col min="1537" max="1537" width="3.453125" customWidth="1"/>
    <col min="1538" max="1538" width="5" customWidth="1"/>
    <col min="1539" max="1539" width="0.7265625" customWidth="1"/>
    <col min="1540" max="1540" width="6" customWidth="1"/>
    <col min="1541" max="1541" width="13.453125" customWidth="1"/>
    <col min="1542" max="1542" width="5" customWidth="1"/>
    <col min="1543" max="1543" width="3.453125" customWidth="1"/>
    <col min="1544" max="1544" width="1.7265625" customWidth="1"/>
    <col min="1545" max="1545" width="11.7265625" customWidth="1"/>
    <col min="1546" max="1546" width="0.81640625" customWidth="1"/>
    <col min="1547" max="1547" width="3.81640625" customWidth="1"/>
    <col min="1548" max="1548" width="3.7265625" customWidth="1"/>
    <col min="1549" max="1549" width="0.81640625" customWidth="1"/>
    <col min="1550" max="1550" width="2.1796875" customWidth="1"/>
    <col min="1551" max="1551" width="0.26953125" customWidth="1"/>
    <col min="1552" max="1552" width="1.7265625" customWidth="1"/>
    <col min="1553" max="1553" width="5" customWidth="1"/>
    <col min="1554" max="1555" width="1.7265625" customWidth="1"/>
    <col min="1556" max="1557" width="3.453125" customWidth="1"/>
    <col min="1558" max="1559" width="5" customWidth="1"/>
    <col min="1560" max="1561" width="3.453125" customWidth="1"/>
    <col min="1562" max="1562" width="0.81640625" customWidth="1"/>
    <col min="1563" max="1563" width="3.453125" customWidth="1"/>
    <col min="1793" max="1793" width="3.453125" customWidth="1"/>
    <col min="1794" max="1794" width="5" customWidth="1"/>
    <col min="1795" max="1795" width="0.7265625" customWidth="1"/>
    <col min="1796" max="1796" width="6" customWidth="1"/>
    <col min="1797" max="1797" width="13.453125" customWidth="1"/>
    <col min="1798" max="1798" width="5" customWidth="1"/>
    <col min="1799" max="1799" width="3.453125" customWidth="1"/>
    <col min="1800" max="1800" width="1.7265625" customWidth="1"/>
    <col min="1801" max="1801" width="11.7265625" customWidth="1"/>
    <col min="1802" max="1802" width="0.81640625" customWidth="1"/>
    <col min="1803" max="1803" width="3.81640625" customWidth="1"/>
    <col min="1804" max="1804" width="3.7265625" customWidth="1"/>
    <col min="1805" max="1805" width="0.81640625" customWidth="1"/>
    <col min="1806" max="1806" width="2.1796875" customWidth="1"/>
    <col min="1807" max="1807" width="0.26953125" customWidth="1"/>
    <col min="1808" max="1808" width="1.7265625" customWidth="1"/>
    <col min="1809" max="1809" width="5" customWidth="1"/>
    <col min="1810" max="1811" width="1.7265625" customWidth="1"/>
    <col min="1812" max="1813" width="3.453125" customWidth="1"/>
    <col min="1814" max="1815" width="5" customWidth="1"/>
    <col min="1816" max="1817" width="3.453125" customWidth="1"/>
    <col min="1818" max="1818" width="0.81640625" customWidth="1"/>
    <col min="1819" max="1819" width="3.453125" customWidth="1"/>
    <col min="2049" max="2049" width="3.453125" customWidth="1"/>
    <col min="2050" max="2050" width="5" customWidth="1"/>
    <col min="2051" max="2051" width="0.7265625" customWidth="1"/>
    <col min="2052" max="2052" width="6" customWidth="1"/>
    <col min="2053" max="2053" width="13.453125" customWidth="1"/>
    <col min="2054" max="2054" width="5" customWidth="1"/>
    <col min="2055" max="2055" width="3.453125" customWidth="1"/>
    <col min="2056" max="2056" width="1.7265625" customWidth="1"/>
    <col min="2057" max="2057" width="11.7265625" customWidth="1"/>
    <col min="2058" max="2058" width="0.81640625" customWidth="1"/>
    <col min="2059" max="2059" width="3.81640625" customWidth="1"/>
    <col min="2060" max="2060" width="3.7265625" customWidth="1"/>
    <col min="2061" max="2061" width="0.81640625" customWidth="1"/>
    <col min="2062" max="2062" width="2.1796875" customWidth="1"/>
    <col min="2063" max="2063" width="0.26953125" customWidth="1"/>
    <col min="2064" max="2064" width="1.7265625" customWidth="1"/>
    <col min="2065" max="2065" width="5" customWidth="1"/>
    <col min="2066" max="2067" width="1.7265625" customWidth="1"/>
    <col min="2068" max="2069" width="3.453125" customWidth="1"/>
    <col min="2070" max="2071" width="5" customWidth="1"/>
    <col min="2072" max="2073" width="3.453125" customWidth="1"/>
    <col min="2074" max="2074" width="0.81640625" customWidth="1"/>
    <col min="2075" max="2075" width="3.453125" customWidth="1"/>
    <col min="2305" max="2305" width="3.453125" customWidth="1"/>
    <col min="2306" max="2306" width="5" customWidth="1"/>
    <col min="2307" max="2307" width="0.7265625" customWidth="1"/>
    <col min="2308" max="2308" width="6" customWidth="1"/>
    <col min="2309" max="2309" width="13.453125" customWidth="1"/>
    <col min="2310" max="2310" width="5" customWidth="1"/>
    <col min="2311" max="2311" width="3.453125" customWidth="1"/>
    <col min="2312" max="2312" width="1.7265625" customWidth="1"/>
    <col min="2313" max="2313" width="11.7265625" customWidth="1"/>
    <col min="2314" max="2314" width="0.81640625" customWidth="1"/>
    <col min="2315" max="2315" width="3.81640625" customWidth="1"/>
    <col min="2316" max="2316" width="3.7265625" customWidth="1"/>
    <col min="2317" max="2317" width="0.81640625" customWidth="1"/>
    <col min="2318" max="2318" width="2.1796875" customWidth="1"/>
    <col min="2319" max="2319" width="0.26953125" customWidth="1"/>
    <col min="2320" max="2320" width="1.7265625" customWidth="1"/>
    <col min="2321" max="2321" width="5" customWidth="1"/>
    <col min="2322" max="2323" width="1.7265625" customWidth="1"/>
    <col min="2324" max="2325" width="3.453125" customWidth="1"/>
    <col min="2326" max="2327" width="5" customWidth="1"/>
    <col min="2328" max="2329" width="3.453125" customWidth="1"/>
    <col min="2330" max="2330" width="0.81640625" customWidth="1"/>
    <col min="2331" max="2331" width="3.453125" customWidth="1"/>
    <col min="2561" max="2561" width="3.453125" customWidth="1"/>
    <col min="2562" max="2562" width="5" customWidth="1"/>
    <col min="2563" max="2563" width="0.7265625" customWidth="1"/>
    <col min="2564" max="2564" width="6" customWidth="1"/>
    <col min="2565" max="2565" width="13.453125" customWidth="1"/>
    <col min="2566" max="2566" width="5" customWidth="1"/>
    <col min="2567" max="2567" width="3.453125" customWidth="1"/>
    <col min="2568" max="2568" width="1.7265625" customWidth="1"/>
    <col min="2569" max="2569" width="11.7265625" customWidth="1"/>
    <col min="2570" max="2570" width="0.81640625" customWidth="1"/>
    <col min="2571" max="2571" width="3.81640625" customWidth="1"/>
    <col min="2572" max="2572" width="3.7265625" customWidth="1"/>
    <col min="2573" max="2573" width="0.81640625" customWidth="1"/>
    <col min="2574" max="2574" width="2.1796875" customWidth="1"/>
    <col min="2575" max="2575" width="0.26953125" customWidth="1"/>
    <col min="2576" max="2576" width="1.7265625" customWidth="1"/>
    <col min="2577" max="2577" width="5" customWidth="1"/>
    <col min="2578" max="2579" width="1.7265625" customWidth="1"/>
    <col min="2580" max="2581" width="3.453125" customWidth="1"/>
    <col min="2582" max="2583" width="5" customWidth="1"/>
    <col min="2584" max="2585" width="3.453125" customWidth="1"/>
    <col min="2586" max="2586" width="0.81640625" customWidth="1"/>
    <col min="2587" max="2587" width="3.453125" customWidth="1"/>
    <col min="2817" max="2817" width="3.453125" customWidth="1"/>
    <col min="2818" max="2818" width="5" customWidth="1"/>
    <col min="2819" max="2819" width="0.7265625" customWidth="1"/>
    <col min="2820" max="2820" width="6" customWidth="1"/>
    <col min="2821" max="2821" width="13.453125" customWidth="1"/>
    <col min="2822" max="2822" width="5" customWidth="1"/>
    <col min="2823" max="2823" width="3.453125" customWidth="1"/>
    <col min="2824" max="2824" width="1.7265625" customWidth="1"/>
    <col min="2825" max="2825" width="11.7265625" customWidth="1"/>
    <col min="2826" max="2826" width="0.81640625" customWidth="1"/>
    <col min="2827" max="2827" width="3.81640625" customWidth="1"/>
    <col min="2828" max="2828" width="3.7265625" customWidth="1"/>
    <col min="2829" max="2829" width="0.81640625" customWidth="1"/>
    <col min="2830" max="2830" width="2.1796875" customWidth="1"/>
    <col min="2831" max="2831" width="0.26953125" customWidth="1"/>
    <col min="2832" max="2832" width="1.7265625" customWidth="1"/>
    <col min="2833" max="2833" width="5" customWidth="1"/>
    <col min="2834" max="2835" width="1.7265625" customWidth="1"/>
    <col min="2836" max="2837" width="3.453125" customWidth="1"/>
    <col min="2838" max="2839" width="5" customWidth="1"/>
    <col min="2840" max="2841" width="3.453125" customWidth="1"/>
    <col min="2842" max="2842" width="0.81640625" customWidth="1"/>
    <col min="2843" max="2843" width="3.453125" customWidth="1"/>
    <col min="3073" max="3073" width="3.453125" customWidth="1"/>
    <col min="3074" max="3074" width="5" customWidth="1"/>
    <col min="3075" max="3075" width="0.7265625" customWidth="1"/>
    <col min="3076" max="3076" width="6" customWidth="1"/>
    <col min="3077" max="3077" width="13.453125" customWidth="1"/>
    <col min="3078" max="3078" width="5" customWidth="1"/>
    <col min="3079" max="3079" width="3.453125" customWidth="1"/>
    <col min="3080" max="3080" width="1.7265625" customWidth="1"/>
    <col min="3081" max="3081" width="11.7265625" customWidth="1"/>
    <col min="3082" max="3082" width="0.81640625" customWidth="1"/>
    <col min="3083" max="3083" width="3.81640625" customWidth="1"/>
    <col min="3084" max="3084" width="3.7265625" customWidth="1"/>
    <col min="3085" max="3085" width="0.81640625" customWidth="1"/>
    <col min="3086" max="3086" width="2.1796875" customWidth="1"/>
    <col min="3087" max="3087" width="0.26953125" customWidth="1"/>
    <col min="3088" max="3088" width="1.7265625" customWidth="1"/>
    <col min="3089" max="3089" width="5" customWidth="1"/>
    <col min="3090" max="3091" width="1.7265625" customWidth="1"/>
    <col min="3092" max="3093" width="3.453125" customWidth="1"/>
    <col min="3094" max="3095" width="5" customWidth="1"/>
    <col min="3096" max="3097" width="3.453125" customWidth="1"/>
    <col min="3098" max="3098" width="0.81640625" customWidth="1"/>
    <col min="3099" max="3099" width="3.453125" customWidth="1"/>
    <col min="3329" max="3329" width="3.453125" customWidth="1"/>
    <col min="3330" max="3330" width="5" customWidth="1"/>
    <col min="3331" max="3331" width="0.7265625" customWidth="1"/>
    <col min="3332" max="3332" width="6" customWidth="1"/>
    <col min="3333" max="3333" width="13.453125" customWidth="1"/>
    <col min="3334" max="3334" width="5" customWidth="1"/>
    <col min="3335" max="3335" width="3.453125" customWidth="1"/>
    <col min="3336" max="3336" width="1.7265625" customWidth="1"/>
    <col min="3337" max="3337" width="11.7265625" customWidth="1"/>
    <col min="3338" max="3338" width="0.81640625" customWidth="1"/>
    <col min="3339" max="3339" width="3.81640625" customWidth="1"/>
    <col min="3340" max="3340" width="3.7265625" customWidth="1"/>
    <col min="3341" max="3341" width="0.81640625" customWidth="1"/>
    <col min="3342" max="3342" width="2.1796875" customWidth="1"/>
    <col min="3343" max="3343" width="0.26953125" customWidth="1"/>
    <col min="3344" max="3344" width="1.7265625" customWidth="1"/>
    <col min="3345" max="3345" width="5" customWidth="1"/>
    <col min="3346" max="3347" width="1.7265625" customWidth="1"/>
    <col min="3348" max="3349" width="3.453125" customWidth="1"/>
    <col min="3350" max="3351" width="5" customWidth="1"/>
    <col min="3352" max="3353" width="3.453125" customWidth="1"/>
    <col min="3354" max="3354" width="0.81640625" customWidth="1"/>
    <col min="3355" max="3355" width="3.453125" customWidth="1"/>
    <col min="3585" max="3585" width="3.453125" customWidth="1"/>
    <col min="3586" max="3586" width="5" customWidth="1"/>
    <col min="3587" max="3587" width="0.7265625" customWidth="1"/>
    <col min="3588" max="3588" width="6" customWidth="1"/>
    <col min="3589" max="3589" width="13.453125" customWidth="1"/>
    <col min="3590" max="3590" width="5" customWidth="1"/>
    <col min="3591" max="3591" width="3.453125" customWidth="1"/>
    <col min="3592" max="3592" width="1.7265625" customWidth="1"/>
    <col min="3593" max="3593" width="11.7265625" customWidth="1"/>
    <col min="3594" max="3594" width="0.81640625" customWidth="1"/>
    <col min="3595" max="3595" width="3.81640625" customWidth="1"/>
    <col min="3596" max="3596" width="3.7265625" customWidth="1"/>
    <col min="3597" max="3597" width="0.81640625" customWidth="1"/>
    <col min="3598" max="3598" width="2.1796875" customWidth="1"/>
    <col min="3599" max="3599" width="0.26953125" customWidth="1"/>
    <col min="3600" max="3600" width="1.7265625" customWidth="1"/>
    <col min="3601" max="3601" width="5" customWidth="1"/>
    <col min="3602" max="3603" width="1.7265625" customWidth="1"/>
    <col min="3604" max="3605" width="3.453125" customWidth="1"/>
    <col min="3606" max="3607" width="5" customWidth="1"/>
    <col min="3608" max="3609" width="3.453125" customWidth="1"/>
    <col min="3610" max="3610" width="0.81640625" customWidth="1"/>
    <col min="3611" max="3611" width="3.453125" customWidth="1"/>
    <col min="3841" max="3841" width="3.453125" customWidth="1"/>
    <col min="3842" max="3842" width="5" customWidth="1"/>
    <col min="3843" max="3843" width="0.7265625" customWidth="1"/>
    <col min="3844" max="3844" width="6" customWidth="1"/>
    <col min="3845" max="3845" width="13.453125" customWidth="1"/>
    <col min="3846" max="3846" width="5" customWidth="1"/>
    <col min="3847" max="3847" width="3.453125" customWidth="1"/>
    <col min="3848" max="3848" width="1.7265625" customWidth="1"/>
    <col min="3849" max="3849" width="11.7265625" customWidth="1"/>
    <col min="3850" max="3850" width="0.81640625" customWidth="1"/>
    <col min="3851" max="3851" width="3.81640625" customWidth="1"/>
    <col min="3852" max="3852" width="3.7265625" customWidth="1"/>
    <col min="3853" max="3853" width="0.81640625" customWidth="1"/>
    <col min="3854" max="3854" width="2.1796875" customWidth="1"/>
    <col min="3855" max="3855" width="0.26953125" customWidth="1"/>
    <col min="3856" max="3856" width="1.7265625" customWidth="1"/>
    <col min="3857" max="3857" width="5" customWidth="1"/>
    <col min="3858" max="3859" width="1.7265625" customWidth="1"/>
    <col min="3860" max="3861" width="3.453125" customWidth="1"/>
    <col min="3862" max="3863" width="5" customWidth="1"/>
    <col min="3864" max="3865" width="3.453125" customWidth="1"/>
    <col min="3866" max="3866" width="0.81640625" customWidth="1"/>
    <col min="3867" max="3867" width="3.453125" customWidth="1"/>
    <col min="4097" max="4097" width="3.453125" customWidth="1"/>
    <col min="4098" max="4098" width="5" customWidth="1"/>
    <col min="4099" max="4099" width="0.7265625" customWidth="1"/>
    <col min="4100" max="4100" width="6" customWidth="1"/>
    <col min="4101" max="4101" width="13.453125" customWidth="1"/>
    <col min="4102" max="4102" width="5" customWidth="1"/>
    <col min="4103" max="4103" width="3.453125" customWidth="1"/>
    <col min="4104" max="4104" width="1.7265625" customWidth="1"/>
    <col min="4105" max="4105" width="11.7265625" customWidth="1"/>
    <col min="4106" max="4106" width="0.81640625" customWidth="1"/>
    <col min="4107" max="4107" width="3.81640625" customWidth="1"/>
    <col min="4108" max="4108" width="3.7265625" customWidth="1"/>
    <col min="4109" max="4109" width="0.81640625" customWidth="1"/>
    <col min="4110" max="4110" width="2.1796875" customWidth="1"/>
    <col min="4111" max="4111" width="0.26953125" customWidth="1"/>
    <col min="4112" max="4112" width="1.7265625" customWidth="1"/>
    <col min="4113" max="4113" width="5" customWidth="1"/>
    <col min="4114" max="4115" width="1.7265625" customWidth="1"/>
    <col min="4116" max="4117" width="3.453125" customWidth="1"/>
    <col min="4118" max="4119" width="5" customWidth="1"/>
    <col min="4120" max="4121" width="3.453125" customWidth="1"/>
    <col min="4122" max="4122" width="0.81640625" customWidth="1"/>
    <col min="4123" max="4123" width="3.453125" customWidth="1"/>
    <col min="4353" max="4353" width="3.453125" customWidth="1"/>
    <col min="4354" max="4354" width="5" customWidth="1"/>
    <col min="4355" max="4355" width="0.7265625" customWidth="1"/>
    <col min="4356" max="4356" width="6" customWidth="1"/>
    <col min="4357" max="4357" width="13.453125" customWidth="1"/>
    <col min="4358" max="4358" width="5" customWidth="1"/>
    <col min="4359" max="4359" width="3.453125" customWidth="1"/>
    <col min="4360" max="4360" width="1.7265625" customWidth="1"/>
    <col min="4361" max="4361" width="11.7265625" customWidth="1"/>
    <col min="4362" max="4362" width="0.81640625" customWidth="1"/>
    <col min="4363" max="4363" width="3.81640625" customWidth="1"/>
    <col min="4364" max="4364" width="3.7265625" customWidth="1"/>
    <col min="4365" max="4365" width="0.81640625" customWidth="1"/>
    <col min="4366" max="4366" width="2.1796875" customWidth="1"/>
    <col min="4367" max="4367" width="0.26953125" customWidth="1"/>
    <col min="4368" max="4368" width="1.7265625" customWidth="1"/>
    <col min="4369" max="4369" width="5" customWidth="1"/>
    <col min="4370" max="4371" width="1.7265625" customWidth="1"/>
    <col min="4372" max="4373" width="3.453125" customWidth="1"/>
    <col min="4374" max="4375" width="5" customWidth="1"/>
    <col min="4376" max="4377" width="3.453125" customWidth="1"/>
    <col min="4378" max="4378" width="0.81640625" customWidth="1"/>
    <col min="4379" max="4379" width="3.453125" customWidth="1"/>
    <col min="4609" max="4609" width="3.453125" customWidth="1"/>
    <col min="4610" max="4610" width="5" customWidth="1"/>
    <col min="4611" max="4611" width="0.7265625" customWidth="1"/>
    <col min="4612" max="4612" width="6" customWidth="1"/>
    <col min="4613" max="4613" width="13.453125" customWidth="1"/>
    <col min="4614" max="4614" width="5" customWidth="1"/>
    <col min="4615" max="4615" width="3.453125" customWidth="1"/>
    <col min="4616" max="4616" width="1.7265625" customWidth="1"/>
    <col min="4617" max="4617" width="11.7265625" customWidth="1"/>
    <col min="4618" max="4618" width="0.81640625" customWidth="1"/>
    <col min="4619" max="4619" width="3.81640625" customWidth="1"/>
    <col min="4620" max="4620" width="3.7265625" customWidth="1"/>
    <col min="4621" max="4621" width="0.81640625" customWidth="1"/>
    <col min="4622" max="4622" width="2.1796875" customWidth="1"/>
    <col min="4623" max="4623" width="0.26953125" customWidth="1"/>
    <col min="4624" max="4624" width="1.7265625" customWidth="1"/>
    <col min="4625" max="4625" width="5" customWidth="1"/>
    <col min="4626" max="4627" width="1.7265625" customWidth="1"/>
    <col min="4628" max="4629" width="3.453125" customWidth="1"/>
    <col min="4630" max="4631" width="5" customWidth="1"/>
    <col min="4632" max="4633" width="3.453125" customWidth="1"/>
    <col min="4634" max="4634" width="0.81640625" customWidth="1"/>
    <col min="4635" max="4635" width="3.453125" customWidth="1"/>
    <col min="4865" max="4865" width="3.453125" customWidth="1"/>
    <col min="4866" max="4866" width="5" customWidth="1"/>
    <col min="4867" max="4867" width="0.7265625" customWidth="1"/>
    <col min="4868" max="4868" width="6" customWidth="1"/>
    <col min="4869" max="4869" width="13.453125" customWidth="1"/>
    <col min="4870" max="4870" width="5" customWidth="1"/>
    <col min="4871" max="4871" width="3.453125" customWidth="1"/>
    <col min="4872" max="4872" width="1.7265625" customWidth="1"/>
    <col min="4873" max="4873" width="11.7265625" customWidth="1"/>
    <col min="4874" max="4874" width="0.81640625" customWidth="1"/>
    <col min="4875" max="4875" width="3.81640625" customWidth="1"/>
    <col min="4876" max="4876" width="3.7265625" customWidth="1"/>
    <col min="4877" max="4877" width="0.81640625" customWidth="1"/>
    <col min="4878" max="4878" width="2.1796875" customWidth="1"/>
    <col min="4879" max="4879" width="0.26953125" customWidth="1"/>
    <col min="4880" max="4880" width="1.7265625" customWidth="1"/>
    <col min="4881" max="4881" width="5" customWidth="1"/>
    <col min="4882" max="4883" width="1.7265625" customWidth="1"/>
    <col min="4884" max="4885" width="3.453125" customWidth="1"/>
    <col min="4886" max="4887" width="5" customWidth="1"/>
    <col min="4888" max="4889" width="3.453125" customWidth="1"/>
    <col min="4890" max="4890" width="0.81640625" customWidth="1"/>
    <col min="4891" max="4891" width="3.453125" customWidth="1"/>
    <col min="5121" max="5121" width="3.453125" customWidth="1"/>
    <col min="5122" max="5122" width="5" customWidth="1"/>
    <col min="5123" max="5123" width="0.7265625" customWidth="1"/>
    <col min="5124" max="5124" width="6" customWidth="1"/>
    <col min="5125" max="5125" width="13.453125" customWidth="1"/>
    <col min="5126" max="5126" width="5" customWidth="1"/>
    <col min="5127" max="5127" width="3.453125" customWidth="1"/>
    <col min="5128" max="5128" width="1.7265625" customWidth="1"/>
    <col min="5129" max="5129" width="11.7265625" customWidth="1"/>
    <col min="5130" max="5130" width="0.81640625" customWidth="1"/>
    <col min="5131" max="5131" width="3.81640625" customWidth="1"/>
    <col min="5132" max="5132" width="3.7265625" customWidth="1"/>
    <col min="5133" max="5133" width="0.81640625" customWidth="1"/>
    <col min="5134" max="5134" width="2.1796875" customWidth="1"/>
    <col min="5135" max="5135" width="0.26953125" customWidth="1"/>
    <col min="5136" max="5136" width="1.7265625" customWidth="1"/>
    <col min="5137" max="5137" width="5" customWidth="1"/>
    <col min="5138" max="5139" width="1.7265625" customWidth="1"/>
    <col min="5140" max="5141" width="3.453125" customWidth="1"/>
    <col min="5142" max="5143" width="5" customWidth="1"/>
    <col min="5144" max="5145" width="3.453125" customWidth="1"/>
    <col min="5146" max="5146" width="0.81640625" customWidth="1"/>
    <col min="5147" max="5147" width="3.453125" customWidth="1"/>
    <col min="5377" max="5377" width="3.453125" customWidth="1"/>
    <col min="5378" max="5378" width="5" customWidth="1"/>
    <col min="5379" max="5379" width="0.7265625" customWidth="1"/>
    <col min="5380" max="5380" width="6" customWidth="1"/>
    <col min="5381" max="5381" width="13.453125" customWidth="1"/>
    <col min="5382" max="5382" width="5" customWidth="1"/>
    <col min="5383" max="5383" width="3.453125" customWidth="1"/>
    <col min="5384" max="5384" width="1.7265625" customWidth="1"/>
    <col min="5385" max="5385" width="11.7265625" customWidth="1"/>
    <col min="5386" max="5386" width="0.81640625" customWidth="1"/>
    <col min="5387" max="5387" width="3.81640625" customWidth="1"/>
    <col min="5388" max="5388" width="3.7265625" customWidth="1"/>
    <col min="5389" max="5389" width="0.81640625" customWidth="1"/>
    <col min="5390" max="5390" width="2.1796875" customWidth="1"/>
    <col min="5391" max="5391" width="0.26953125" customWidth="1"/>
    <col min="5392" max="5392" width="1.7265625" customWidth="1"/>
    <col min="5393" max="5393" width="5" customWidth="1"/>
    <col min="5394" max="5395" width="1.7265625" customWidth="1"/>
    <col min="5396" max="5397" width="3.453125" customWidth="1"/>
    <col min="5398" max="5399" width="5" customWidth="1"/>
    <col min="5400" max="5401" width="3.453125" customWidth="1"/>
    <col min="5402" max="5402" width="0.81640625" customWidth="1"/>
    <col min="5403" max="5403" width="3.453125" customWidth="1"/>
    <col min="5633" max="5633" width="3.453125" customWidth="1"/>
    <col min="5634" max="5634" width="5" customWidth="1"/>
    <col min="5635" max="5635" width="0.7265625" customWidth="1"/>
    <col min="5636" max="5636" width="6" customWidth="1"/>
    <col min="5637" max="5637" width="13.453125" customWidth="1"/>
    <col min="5638" max="5638" width="5" customWidth="1"/>
    <col min="5639" max="5639" width="3.453125" customWidth="1"/>
    <col min="5640" max="5640" width="1.7265625" customWidth="1"/>
    <col min="5641" max="5641" width="11.7265625" customWidth="1"/>
    <col min="5642" max="5642" width="0.81640625" customWidth="1"/>
    <col min="5643" max="5643" width="3.81640625" customWidth="1"/>
    <col min="5644" max="5644" width="3.7265625" customWidth="1"/>
    <col min="5645" max="5645" width="0.81640625" customWidth="1"/>
    <col min="5646" max="5646" width="2.1796875" customWidth="1"/>
    <col min="5647" max="5647" width="0.26953125" customWidth="1"/>
    <col min="5648" max="5648" width="1.7265625" customWidth="1"/>
    <col min="5649" max="5649" width="5" customWidth="1"/>
    <col min="5650" max="5651" width="1.7265625" customWidth="1"/>
    <col min="5652" max="5653" width="3.453125" customWidth="1"/>
    <col min="5654" max="5655" width="5" customWidth="1"/>
    <col min="5656" max="5657" width="3.453125" customWidth="1"/>
    <col min="5658" max="5658" width="0.81640625" customWidth="1"/>
    <col min="5659" max="5659" width="3.453125" customWidth="1"/>
    <col min="5889" max="5889" width="3.453125" customWidth="1"/>
    <col min="5890" max="5890" width="5" customWidth="1"/>
    <col min="5891" max="5891" width="0.7265625" customWidth="1"/>
    <col min="5892" max="5892" width="6" customWidth="1"/>
    <col min="5893" max="5893" width="13.453125" customWidth="1"/>
    <col min="5894" max="5894" width="5" customWidth="1"/>
    <col min="5895" max="5895" width="3.453125" customWidth="1"/>
    <col min="5896" max="5896" width="1.7265625" customWidth="1"/>
    <col min="5897" max="5897" width="11.7265625" customWidth="1"/>
    <col min="5898" max="5898" width="0.81640625" customWidth="1"/>
    <col min="5899" max="5899" width="3.81640625" customWidth="1"/>
    <col min="5900" max="5900" width="3.7265625" customWidth="1"/>
    <col min="5901" max="5901" width="0.81640625" customWidth="1"/>
    <col min="5902" max="5902" width="2.1796875" customWidth="1"/>
    <col min="5903" max="5903" width="0.26953125" customWidth="1"/>
    <col min="5904" max="5904" width="1.7265625" customWidth="1"/>
    <col min="5905" max="5905" width="5" customWidth="1"/>
    <col min="5906" max="5907" width="1.7265625" customWidth="1"/>
    <col min="5908" max="5909" width="3.453125" customWidth="1"/>
    <col min="5910" max="5911" width="5" customWidth="1"/>
    <col min="5912" max="5913" width="3.453125" customWidth="1"/>
    <col min="5914" max="5914" width="0.81640625" customWidth="1"/>
    <col min="5915" max="5915" width="3.453125" customWidth="1"/>
    <col min="6145" max="6145" width="3.453125" customWidth="1"/>
    <col min="6146" max="6146" width="5" customWidth="1"/>
    <col min="6147" max="6147" width="0.7265625" customWidth="1"/>
    <col min="6148" max="6148" width="6" customWidth="1"/>
    <col min="6149" max="6149" width="13.453125" customWidth="1"/>
    <col min="6150" max="6150" width="5" customWidth="1"/>
    <col min="6151" max="6151" width="3.453125" customWidth="1"/>
    <col min="6152" max="6152" width="1.7265625" customWidth="1"/>
    <col min="6153" max="6153" width="11.7265625" customWidth="1"/>
    <col min="6154" max="6154" width="0.81640625" customWidth="1"/>
    <col min="6155" max="6155" width="3.81640625" customWidth="1"/>
    <col min="6156" max="6156" width="3.7265625" customWidth="1"/>
    <col min="6157" max="6157" width="0.81640625" customWidth="1"/>
    <col min="6158" max="6158" width="2.1796875" customWidth="1"/>
    <col min="6159" max="6159" width="0.26953125" customWidth="1"/>
    <col min="6160" max="6160" width="1.7265625" customWidth="1"/>
    <col min="6161" max="6161" width="5" customWidth="1"/>
    <col min="6162" max="6163" width="1.7265625" customWidth="1"/>
    <col min="6164" max="6165" width="3.453125" customWidth="1"/>
    <col min="6166" max="6167" width="5" customWidth="1"/>
    <col min="6168" max="6169" width="3.453125" customWidth="1"/>
    <col min="6170" max="6170" width="0.81640625" customWidth="1"/>
    <col min="6171" max="6171" width="3.453125" customWidth="1"/>
    <col min="6401" max="6401" width="3.453125" customWidth="1"/>
    <col min="6402" max="6402" width="5" customWidth="1"/>
    <col min="6403" max="6403" width="0.7265625" customWidth="1"/>
    <col min="6404" max="6404" width="6" customWidth="1"/>
    <col min="6405" max="6405" width="13.453125" customWidth="1"/>
    <col min="6406" max="6406" width="5" customWidth="1"/>
    <col min="6407" max="6407" width="3.453125" customWidth="1"/>
    <col min="6408" max="6408" width="1.7265625" customWidth="1"/>
    <col min="6409" max="6409" width="11.7265625" customWidth="1"/>
    <col min="6410" max="6410" width="0.81640625" customWidth="1"/>
    <col min="6411" max="6411" width="3.81640625" customWidth="1"/>
    <col min="6412" max="6412" width="3.7265625" customWidth="1"/>
    <col min="6413" max="6413" width="0.81640625" customWidth="1"/>
    <col min="6414" max="6414" width="2.1796875" customWidth="1"/>
    <col min="6415" max="6415" width="0.26953125" customWidth="1"/>
    <col min="6416" max="6416" width="1.7265625" customWidth="1"/>
    <col min="6417" max="6417" width="5" customWidth="1"/>
    <col min="6418" max="6419" width="1.7265625" customWidth="1"/>
    <col min="6420" max="6421" width="3.453125" customWidth="1"/>
    <col min="6422" max="6423" width="5" customWidth="1"/>
    <col min="6424" max="6425" width="3.453125" customWidth="1"/>
    <col min="6426" max="6426" width="0.81640625" customWidth="1"/>
    <col min="6427" max="6427" width="3.453125" customWidth="1"/>
    <col min="6657" max="6657" width="3.453125" customWidth="1"/>
    <col min="6658" max="6658" width="5" customWidth="1"/>
    <col min="6659" max="6659" width="0.7265625" customWidth="1"/>
    <col min="6660" max="6660" width="6" customWidth="1"/>
    <col min="6661" max="6661" width="13.453125" customWidth="1"/>
    <col min="6662" max="6662" width="5" customWidth="1"/>
    <col min="6663" max="6663" width="3.453125" customWidth="1"/>
    <col min="6664" max="6664" width="1.7265625" customWidth="1"/>
    <col min="6665" max="6665" width="11.7265625" customWidth="1"/>
    <col min="6666" max="6666" width="0.81640625" customWidth="1"/>
    <col min="6667" max="6667" width="3.81640625" customWidth="1"/>
    <col min="6668" max="6668" width="3.7265625" customWidth="1"/>
    <col min="6669" max="6669" width="0.81640625" customWidth="1"/>
    <col min="6670" max="6670" width="2.1796875" customWidth="1"/>
    <col min="6671" max="6671" width="0.26953125" customWidth="1"/>
    <col min="6672" max="6672" width="1.7265625" customWidth="1"/>
    <col min="6673" max="6673" width="5" customWidth="1"/>
    <col min="6674" max="6675" width="1.7265625" customWidth="1"/>
    <col min="6676" max="6677" width="3.453125" customWidth="1"/>
    <col min="6678" max="6679" width="5" customWidth="1"/>
    <col min="6680" max="6681" width="3.453125" customWidth="1"/>
    <col min="6682" max="6682" width="0.81640625" customWidth="1"/>
    <col min="6683" max="6683" width="3.453125" customWidth="1"/>
    <col min="6913" max="6913" width="3.453125" customWidth="1"/>
    <col min="6914" max="6914" width="5" customWidth="1"/>
    <col min="6915" max="6915" width="0.7265625" customWidth="1"/>
    <col min="6916" max="6916" width="6" customWidth="1"/>
    <col min="6917" max="6917" width="13.453125" customWidth="1"/>
    <col min="6918" max="6918" width="5" customWidth="1"/>
    <col min="6919" max="6919" width="3.453125" customWidth="1"/>
    <col min="6920" max="6920" width="1.7265625" customWidth="1"/>
    <col min="6921" max="6921" width="11.7265625" customWidth="1"/>
    <col min="6922" max="6922" width="0.81640625" customWidth="1"/>
    <col min="6923" max="6923" width="3.81640625" customWidth="1"/>
    <col min="6924" max="6924" width="3.7265625" customWidth="1"/>
    <col min="6925" max="6925" width="0.81640625" customWidth="1"/>
    <col min="6926" max="6926" width="2.1796875" customWidth="1"/>
    <col min="6927" max="6927" width="0.26953125" customWidth="1"/>
    <col min="6928" max="6928" width="1.7265625" customWidth="1"/>
    <col min="6929" max="6929" width="5" customWidth="1"/>
    <col min="6930" max="6931" width="1.7265625" customWidth="1"/>
    <col min="6932" max="6933" width="3.453125" customWidth="1"/>
    <col min="6934" max="6935" width="5" customWidth="1"/>
    <col min="6936" max="6937" width="3.453125" customWidth="1"/>
    <col min="6938" max="6938" width="0.81640625" customWidth="1"/>
    <col min="6939" max="6939" width="3.453125" customWidth="1"/>
    <col min="7169" max="7169" width="3.453125" customWidth="1"/>
    <col min="7170" max="7170" width="5" customWidth="1"/>
    <col min="7171" max="7171" width="0.7265625" customWidth="1"/>
    <col min="7172" max="7172" width="6" customWidth="1"/>
    <col min="7173" max="7173" width="13.453125" customWidth="1"/>
    <col min="7174" max="7174" width="5" customWidth="1"/>
    <col min="7175" max="7175" width="3.453125" customWidth="1"/>
    <col min="7176" max="7176" width="1.7265625" customWidth="1"/>
    <col min="7177" max="7177" width="11.7265625" customWidth="1"/>
    <col min="7178" max="7178" width="0.81640625" customWidth="1"/>
    <col min="7179" max="7179" width="3.81640625" customWidth="1"/>
    <col min="7180" max="7180" width="3.7265625" customWidth="1"/>
    <col min="7181" max="7181" width="0.81640625" customWidth="1"/>
    <col min="7182" max="7182" width="2.1796875" customWidth="1"/>
    <col min="7183" max="7183" width="0.26953125" customWidth="1"/>
    <col min="7184" max="7184" width="1.7265625" customWidth="1"/>
    <col min="7185" max="7185" width="5" customWidth="1"/>
    <col min="7186" max="7187" width="1.7265625" customWidth="1"/>
    <col min="7188" max="7189" width="3.453125" customWidth="1"/>
    <col min="7190" max="7191" width="5" customWidth="1"/>
    <col min="7192" max="7193" width="3.453125" customWidth="1"/>
    <col min="7194" max="7194" width="0.81640625" customWidth="1"/>
    <col min="7195" max="7195" width="3.453125" customWidth="1"/>
    <col min="7425" max="7425" width="3.453125" customWidth="1"/>
    <col min="7426" max="7426" width="5" customWidth="1"/>
    <col min="7427" max="7427" width="0.7265625" customWidth="1"/>
    <col min="7428" max="7428" width="6" customWidth="1"/>
    <col min="7429" max="7429" width="13.453125" customWidth="1"/>
    <col min="7430" max="7430" width="5" customWidth="1"/>
    <col min="7431" max="7431" width="3.453125" customWidth="1"/>
    <col min="7432" max="7432" width="1.7265625" customWidth="1"/>
    <col min="7433" max="7433" width="11.7265625" customWidth="1"/>
    <col min="7434" max="7434" width="0.81640625" customWidth="1"/>
    <col min="7435" max="7435" width="3.81640625" customWidth="1"/>
    <col min="7436" max="7436" width="3.7265625" customWidth="1"/>
    <col min="7437" max="7437" width="0.81640625" customWidth="1"/>
    <col min="7438" max="7438" width="2.1796875" customWidth="1"/>
    <col min="7439" max="7439" width="0.26953125" customWidth="1"/>
    <col min="7440" max="7440" width="1.7265625" customWidth="1"/>
    <col min="7441" max="7441" width="5" customWidth="1"/>
    <col min="7442" max="7443" width="1.7265625" customWidth="1"/>
    <col min="7444" max="7445" width="3.453125" customWidth="1"/>
    <col min="7446" max="7447" width="5" customWidth="1"/>
    <col min="7448" max="7449" width="3.453125" customWidth="1"/>
    <col min="7450" max="7450" width="0.81640625" customWidth="1"/>
    <col min="7451" max="7451" width="3.453125" customWidth="1"/>
    <col min="7681" max="7681" width="3.453125" customWidth="1"/>
    <col min="7682" max="7682" width="5" customWidth="1"/>
    <col min="7683" max="7683" width="0.7265625" customWidth="1"/>
    <col min="7684" max="7684" width="6" customWidth="1"/>
    <col min="7685" max="7685" width="13.453125" customWidth="1"/>
    <col min="7686" max="7686" width="5" customWidth="1"/>
    <col min="7687" max="7687" width="3.453125" customWidth="1"/>
    <col min="7688" max="7688" width="1.7265625" customWidth="1"/>
    <col min="7689" max="7689" width="11.7265625" customWidth="1"/>
    <col min="7690" max="7690" width="0.81640625" customWidth="1"/>
    <col min="7691" max="7691" width="3.81640625" customWidth="1"/>
    <col min="7692" max="7692" width="3.7265625" customWidth="1"/>
    <col min="7693" max="7693" width="0.81640625" customWidth="1"/>
    <col min="7694" max="7694" width="2.1796875" customWidth="1"/>
    <col min="7695" max="7695" width="0.26953125" customWidth="1"/>
    <col min="7696" max="7696" width="1.7265625" customWidth="1"/>
    <col min="7697" max="7697" width="5" customWidth="1"/>
    <col min="7698" max="7699" width="1.7265625" customWidth="1"/>
    <col min="7700" max="7701" width="3.453125" customWidth="1"/>
    <col min="7702" max="7703" width="5" customWidth="1"/>
    <col min="7704" max="7705" width="3.453125" customWidth="1"/>
    <col min="7706" max="7706" width="0.81640625" customWidth="1"/>
    <col min="7707" max="7707" width="3.453125" customWidth="1"/>
    <col min="7937" max="7937" width="3.453125" customWidth="1"/>
    <col min="7938" max="7938" width="5" customWidth="1"/>
    <col min="7939" max="7939" width="0.7265625" customWidth="1"/>
    <col min="7940" max="7940" width="6" customWidth="1"/>
    <col min="7941" max="7941" width="13.453125" customWidth="1"/>
    <col min="7942" max="7942" width="5" customWidth="1"/>
    <col min="7943" max="7943" width="3.453125" customWidth="1"/>
    <col min="7944" max="7944" width="1.7265625" customWidth="1"/>
    <col min="7945" max="7945" width="11.7265625" customWidth="1"/>
    <col min="7946" max="7946" width="0.81640625" customWidth="1"/>
    <col min="7947" max="7947" width="3.81640625" customWidth="1"/>
    <col min="7948" max="7948" width="3.7265625" customWidth="1"/>
    <col min="7949" max="7949" width="0.81640625" customWidth="1"/>
    <col min="7950" max="7950" width="2.1796875" customWidth="1"/>
    <col min="7951" max="7951" width="0.26953125" customWidth="1"/>
    <col min="7952" max="7952" width="1.7265625" customWidth="1"/>
    <col min="7953" max="7953" width="5" customWidth="1"/>
    <col min="7954" max="7955" width="1.7265625" customWidth="1"/>
    <col min="7956" max="7957" width="3.453125" customWidth="1"/>
    <col min="7958" max="7959" width="5" customWidth="1"/>
    <col min="7960" max="7961" width="3.453125" customWidth="1"/>
    <col min="7962" max="7962" width="0.81640625" customWidth="1"/>
    <col min="7963" max="7963" width="3.453125" customWidth="1"/>
    <col min="8193" max="8193" width="3.453125" customWidth="1"/>
    <col min="8194" max="8194" width="5" customWidth="1"/>
    <col min="8195" max="8195" width="0.7265625" customWidth="1"/>
    <col min="8196" max="8196" width="6" customWidth="1"/>
    <col min="8197" max="8197" width="13.453125" customWidth="1"/>
    <col min="8198" max="8198" width="5" customWidth="1"/>
    <col min="8199" max="8199" width="3.453125" customWidth="1"/>
    <col min="8200" max="8200" width="1.7265625" customWidth="1"/>
    <col min="8201" max="8201" width="11.7265625" customWidth="1"/>
    <col min="8202" max="8202" width="0.81640625" customWidth="1"/>
    <col min="8203" max="8203" width="3.81640625" customWidth="1"/>
    <col min="8204" max="8204" width="3.7265625" customWidth="1"/>
    <col min="8205" max="8205" width="0.81640625" customWidth="1"/>
    <col min="8206" max="8206" width="2.1796875" customWidth="1"/>
    <col min="8207" max="8207" width="0.26953125" customWidth="1"/>
    <col min="8208" max="8208" width="1.7265625" customWidth="1"/>
    <col min="8209" max="8209" width="5" customWidth="1"/>
    <col min="8210" max="8211" width="1.7265625" customWidth="1"/>
    <col min="8212" max="8213" width="3.453125" customWidth="1"/>
    <col min="8214" max="8215" width="5" customWidth="1"/>
    <col min="8216" max="8217" width="3.453125" customWidth="1"/>
    <col min="8218" max="8218" width="0.81640625" customWidth="1"/>
    <col min="8219" max="8219" width="3.453125" customWidth="1"/>
    <col min="8449" max="8449" width="3.453125" customWidth="1"/>
    <col min="8450" max="8450" width="5" customWidth="1"/>
    <col min="8451" max="8451" width="0.7265625" customWidth="1"/>
    <col min="8452" max="8452" width="6" customWidth="1"/>
    <col min="8453" max="8453" width="13.453125" customWidth="1"/>
    <col min="8454" max="8454" width="5" customWidth="1"/>
    <col min="8455" max="8455" width="3.453125" customWidth="1"/>
    <col min="8456" max="8456" width="1.7265625" customWidth="1"/>
    <col min="8457" max="8457" width="11.7265625" customWidth="1"/>
    <col min="8458" max="8458" width="0.81640625" customWidth="1"/>
    <col min="8459" max="8459" width="3.81640625" customWidth="1"/>
    <col min="8460" max="8460" width="3.7265625" customWidth="1"/>
    <col min="8461" max="8461" width="0.81640625" customWidth="1"/>
    <col min="8462" max="8462" width="2.1796875" customWidth="1"/>
    <col min="8463" max="8463" width="0.26953125" customWidth="1"/>
    <col min="8464" max="8464" width="1.7265625" customWidth="1"/>
    <col min="8465" max="8465" width="5" customWidth="1"/>
    <col min="8466" max="8467" width="1.7265625" customWidth="1"/>
    <col min="8468" max="8469" width="3.453125" customWidth="1"/>
    <col min="8470" max="8471" width="5" customWidth="1"/>
    <col min="8472" max="8473" width="3.453125" customWidth="1"/>
    <col min="8474" max="8474" width="0.81640625" customWidth="1"/>
    <col min="8475" max="8475" width="3.453125" customWidth="1"/>
    <col min="8705" max="8705" width="3.453125" customWidth="1"/>
    <col min="8706" max="8706" width="5" customWidth="1"/>
    <col min="8707" max="8707" width="0.7265625" customWidth="1"/>
    <col min="8708" max="8708" width="6" customWidth="1"/>
    <col min="8709" max="8709" width="13.453125" customWidth="1"/>
    <col min="8710" max="8710" width="5" customWidth="1"/>
    <col min="8711" max="8711" width="3.453125" customWidth="1"/>
    <col min="8712" max="8712" width="1.7265625" customWidth="1"/>
    <col min="8713" max="8713" width="11.7265625" customWidth="1"/>
    <col min="8714" max="8714" width="0.81640625" customWidth="1"/>
    <col min="8715" max="8715" width="3.81640625" customWidth="1"/>
    <col min="8716" max="8716" width="3.7265625" customWidth="1"/>
    <col min="8717" max="8717" width="0.81640625" customWidth="1"/>
    <col min="8718" max="8718" width="2.1796875" customWidth="1"/>
    <col min="8719" max="8719" width="0.26953125" customWidth="1"/>
    <col min="8720" max="8720" width="1.7265625" customWidth="1"/>
    <col min="8721" max="8721" width="5" customWidth="1"/>
    <col min="8722" max="8723" width="1.7265625" customWidth="1"/>
    <col min="8724" max="8725" width="3.453125" customWidth="1"/>
    <col min="8726" max="8727" width="5" customWidth="1"/>
    <col min="8728" max="8729" width="3.453125" customWidth="1"/>
    <col min="8730" max="8730" width="0.81640625" customWidth="1"/>
    <col min="8731" max="8731" width="3.453125" customWidth="1"/>
    <col min="8961" max="8961" width="3.453125" customWidth="1"/>
    <col min="8962" max="8962" width="5" customWidth="1"/>
    <col min="8963" max="8963" width="0.7265625" customWidth="1"/>
    <col min="8964" max="8964" width="6" customWidth="1"/>
    <col min="8965" max="8965" width="13.453125" customWidth="1"/>
    <col min="8966" max="8966" width="5" customWidth="1"/>
    <col min="8967" max="8967" width="3.453125" customWidth="1"/>
    <col min="8968" max="8968" width="1.7265625" customWidth="1"/>
    <col min="8969" max="8969" width="11.7265625" customWidth="1"/>
    <col min="8970" max="8970" width="0.81640625" customWidth="1"/>
    <col min="8971" max="8971" width="3.81640625" customWidth="1"/>
    <col min="8972" max="8972" width="3.7265625" customWidth="1"/>
    <col min="8973" max="8973" width="0.81640625" customWidth="1"/>
    <col min="8974" max="8974" width="2.1796875" customWidth="1"/>
    <col min="8975" max="8975" width="0.26953125" customWidth="1"/>
    <col min="8976" max="8976" width="1.7265625" customWidth="1"/>
    <col min="8977" max="8977" width="5" customWidth="1"/>
    <col min="8978" max="8979" width="1.7265625" customWidth="1"/>
    <col min="8980" max="8981" width="3.453125" customWidth="1"/>
    <col min="8982" max="8983" width="5" customWidth="1"/>
    <col min="8984" max="8985" width="3.453125" customWidth="1"/>
    <col min="8986" max="8986" width="0.81640625" customWidth="1"/>
    <col min="8987" max="8987" width="3.453125" customWidth="1"/>
    <col min="9217" max="9217" width="3.453125" customWidth="1"/>
    <col min="9218" max="9218" width="5" customWidth="1"/>
    <col min="9219" max="9219" width="0.7265625" customWidth="1"/>
    <col min="9220" max="9220" width="6" customWidth="1"/>
    <col min="9221" max="9221" width="13.453125" customWidth="1"/>
    <col min="9222" max="9222" width="5" customWidth="1"/>
    <col min="9223" max="9223" width="3.453125" customWidth="1"/>
    <col min="9224" max="9224" width="1.7265625" customWidth="1"/>
    <col min="9225" max="9225" width="11.7265625" customWidth="1"/>
    <col min="9226" max="9226" width="0.81640625" customWidth="1"/>
    <col min="9227" max="9227" width="3.81640625" customWidth="1"/>
    <col min="9228" max="9228" width="3.7265625" customWidth="1"/>
    <col min="9229" max="9229" width="0.81640625" customWidth="1"/>
    <col min="9230" max="9230" width="2.1796875" customWidth="1"/>
    <col min="9231" max="9231" width="0.26953125" customWidth="1"/>
    <col min="9232" max="9232" width="1.7265625" customWidth="1"/>
    <col min="9233" max="9233" width="5" customWidth="1"/>
    <col min="9234" max="9235" width="1.7265625" customWidth="1"/>
    <col min="9236" max="9237" width="3.453125" customWidth="1"/>
    <col min="9238" max="9239" width="5" customWidth="1"/>
    <col min="9240" max="9241" width="3.453125" customWidth="1"/>
    <col min="9242" max="9242" width="0.81640625" customWidth="1"/>
    <col min="9243" max="9243" width="3.453125" customWidth="1"/>
    <col min="9473" max="9473" width="3.453125" customWidth="1"/>
    <col min="9474" max="9474" width="5" customWidth="1"/>
    <col min="9475" max="9475" width="0.7265625" customWidth="1"/>
    <col min="9476" max="9476" width="6" customWidth="1"/>
    <col min="9477" max="9477" width="13.453125" customWidth="1"/>
    <col min="9478" max="9478" width="5" customWidth="1"/>
    <col min="9479" max="9479" width="3.453125" customWidth="1"/>
    <col min="9480" max="9480" width="1.7265625" customWidth="1"/>
    <col min="9481" max="9481" width="11.7265625" customWidth="1"/>
    <col min="9482" max="9482" width="0.81640625" customWidth="1"/>
    <col min="9483" max="9483" width="3.81640625" customWidth="1"/>
    <col min="9484" max="9484" width="3.7265625" customWidth="1"/>
    <col min="9485" max="9485" width="0.81640625" customWidth="1"/>
    <col min="9486" max="9486" width="2.1796875" customWidth="1"/>
    <col min="9487" max="9487" width="0.26953125" customWidth="1"/>
    <col min="9488" max="9488" width="1.7265625" customWidth="1"/>
    <col min="9489" max="9489" width="5" customWidth="1"/>
    <col min="9490" max="9491" width="1.7265625" customWidth="1"/>
    <col min="9492" max="9493" width="3.453125" customWidth="1"/>
    <col min="9494" max="9495" width="5" customWidth="1"/>
    <col min="9496" max="9497" width="3.453125" customWidth="1"/>
    <col min="9498" max="9498" width="0.81640625" customWidth="1"/>
    <col min="9499" max="9499" width="3.453125" customWidth="1"/>
    <col min="9729" max="9729" width="3.453125" customWidth="1"/>
    <col min="9730" max="9730" width="5" customWidth="1"/>
    <col min="9731" max="9731" width="0.7265625" customWidth="1"/>
    <col min="9732" max="9732" width="6" customWidth="1"/>
    <col min="9733" max="9733" width="13.453125" customWidth="1"/>
    <col min="9734" max="9734" width="5" customWidth="1"/>
    <col min="9735" max="9735" width="3.453125" customWidth="1"/>
    <col min="9736" max="9736" width="1.7265625" customWidth="1"/>
    <col min="9737" max="9737" width="11.7265625" customWidth="1"/>
    <col min="9738" max="9738" width="0.81640625" customWidth="1"/>
    <col min="9739" max="9739" width="3.81640625" customWidth="1"/>
    <col min="9740" max="9740" width="3.7265625" customWidth="1"/>
    <col min="9741" max="9741" width="0.81640625" customWidth="1"/>
    <col min="9742" max="9742" width="2.1796875" customWidth="1"/>
    <col min="9743" max="9743" width="0.26953125" customWidth="1"/>
    <col min="9744" max="9744" width="1.7265625" customWidth="1"/>
    <col min="9745" max="9745" width="5" customWidth="1"/>
    <col min="9746" max="9747" width="1.7265625" customWidth="1"/>
    <col min="9748" max="9749" width="3.453125" customWidth="1"/>
    <col min="9750" max="9751" width="5" customWidth="1"/>
    <col min="9752" max="9753" width="3.453125" customWidth="1"/>
    <col min="9754" max="9754" width="0.81640625" customWidth="1"/>
    <col min="9755" max="9755" width="3.453125" customWidth="1"/>
    <col min="9985" max="9985" width="3.453125" customWidth="1"/>
    <col min="9986" max="9986" width="5" customWidth="1"/>
    <col min="9987" max="9987" width="0.7265625" customWidth="1"/>
    <col min="9988" max="9988" width="6" customWidth="1"/>
    <col min="9989" max="9989" width="13.453125" customWidth="1"/>
    <col min="9990" max="9990" width="5" customWidth="1"/>
    <col min="9991" max="9991" width="3.453125" customWidth="1"/>
    <col min="9992" max="9992" width="1.7265625" customWidth="1"/>
    <col min="9993" max="9993" width="11.7265625" customWidth="1"/>
    <col min="9994" max="9994" width="0.81640625" customWidth="1"/>
    <col min="9995" max="9995" width="3.81640625" customWidth="1"/>
    <col min="9996" max="9996" width="3.7265625" customWidth="1"/>
    <col min="9997" max="9997" width="0.81640625" customWidth="1"/>
    <col min="9998" max="9998" width="2.1796875" customWidth="1"/>
    <col min="9999" max="9999" width="0.26953125" customWidth="1"/>
    <col min="10000" max="10000" width="1.7265625" customWidth="1"/>
    <col min="10001" max="10001" width="5" customWidth="1"/>
    <col min="10002" max="10003" width="1.7265625" customWidth="1"/>
    <col min="10004" max="10005" width="3.453125" customWidth="1"/>
    <col min="10006" max="10007" width="5" customWidth="1"/>
    <col min="10008" max="10009" width="3.453125" customWidth="1"/>
    <col min="10010" max="10010" width="0.81640625" customWidth="1"/>
    <col min="10011" max="10011" width="3.453125" customWidth="1"/>
    <col min="10241" max="10241" width="3.453125" customWidth="1"/>
    <col min="10242" max="10242" width="5" customWidth="1"/>
    <col min="10243" max="10243" width="0.7265625" customWidth="1"/>
    <col min="10244" max="10244" width="6" customWidth="1"/>
    <col min="10245" max="10245" width="13.453125" customWidth="1"/>
    <col min="10246" max="10246" width="5" customWidth="1"/>
    <col min="10247" max="10247" width="3.453125" customWidth="1"/>
    <col min="10248" max="10248" width="1.7265625" customWidth="1"/>
    <col min="10249" max="10249" width="11.7265625" customWidth="1"/>
    <col min="10250" max="10250" width="0.81640625" customWidth="1"/>
    <col min="10251" max="10251" width="3.81640625" customWidth="1"/>
    <col min="10252" max="10252" width="3.7265625" customWidth="1"/>
    <col min="10253" max="10253" width="0.81640625" customWidth="1"/>
    <col min="10254" max="10254" width="2.1796875" customWidth="1"/>
    <col min="10255" max="10255" width="0.26953125" customWidth="1"/>
    <col min="10256" max="10256" width="1.7265625" customWidth="1"/>
    <col min="10257" max="10257" width="5" customWidth="1"/>
    <col min="10258" max="10259" width="1.7265625" customWidth="1"/>
    <col min="10260" max="10261" width="3.453125" customWidth="1"/>
    <col min="10262" max="10263" width="5" customWidth="1"/>
    <col min="10264" max="10265" width="3.453125" customWidth="1"/>
    <col min="10266" max="10266" width="0.81640625" customWidth="1"/>
    <col min="10267" max="10267" width="3.453125" customWidth="1"/>
    <col min="10497" max="10497" width="3.453125" customWidth="1"/>
    <col min="10498" max="10498" width="5" customWidth="1"/>
    <col min="10499" max="10499" width="0.7265625" customWidth="1"/>
    <col min="10500" max="10500" width="6" customWidth="1"/>
    <col min="10501" max="10501" width="13.453125" customWidth="1"/>
    <col min="10502" max="10502" width="5" customWidth="1"/>
    <col min="10503" max="10503" width="3.453125" customWidth="1"/>
    <col min="10504" max="10504" width="1.7265625" customWidth="1"/>
    <col min="10505" max="10505" width="11.7265625" customWidth="1"/>
    <col min="10506" max="10506" width="0.81640625" customWidth="1"/>
    <col min="10507" max="10507" width="3.81640625" customWidth="1"/>
    <col min="10508" max="10508" width="3.7265625" customWidth="1"/>
    <col min="10509" max="10509" width="0.81640625" customWidth="1"/>
    <col min="10510" max="10510" width="2.1796875" customWidth="1"/>
    <col min="10511" max="10511" width="0.26953125" customWidth="1"/>
    <col min="10512" max="10512" width="1.7265625" customWidth="1"/>
    <col min="10513" max="10513" width="5" customWidth="1"/>
    <col min="10514" max="10515" width="1.7265625" customWidth="1"/>
    <col min="10516" max="10517" width="3.453125" customWidth="1"/>
    <col min="10518" max="10519" width="5" customWidth="1"/>
    <col min="10520" max="10521" width="3.453125" customWidth="1"/>
    <col min="10522" max="10522" width="0.81640625" customWidth="1"/>
    <col min="10523" max="10523" width="3.453125" customWidth="1"/>
    <col min="10753" max="10753" width="3.453125" customWidth="1"/>
    <col min="10754" max="10754" width="5" customWidth="1"/>
    <col min="10755" max="10755" width="0.7265625" customWidth="1"/>
    <col min="10756" max="10756" width="6" customWidth="1"/>
    <col min="10757" max="10757" width="13.453125" customWidth="1"/>
    <col min="10758" max="10758" width="5" customWidth="1"/>
    <col min="10759" max="10759" width="3.453125" customWidth="1"/>
    <col min="10760" max="10760" width="1.7265625" customWidth="1"/>
    <col min="10761" max="10761" width="11.7265625" customWidth="1"/>
    <col min="10762" max="10762" width="0.81640625" customWidth="1"/>
    <col min="10763" max="10763" width="3.81640625" customWidth="1"/>
    <col min="10764" max="10764" width="3.7265625" customWidth="1"/>
    <col min="10765" max="10765" width="0.81640625" customWidth="1"/>
    <col min="10766" max="10766" width="2.1796875" customWidth="1"/>
    <col min="10767" max="10767" width="0.26953125" customWidth="1"/>
    <col min="10768" max="10768" width="1.7265625" customWidth="1"/>
    <col min="10769" max="10769" width="5" customWidth="1"/>
    <col min="10770" max="10771" width="1.7265625" customWidth="1"/>
    <col min="10772" max="10773" width="3.453125" customWidth="1"/>
    <col min="10774" max="10775" width="5" customWidth="1"/>
    <col min="10776" max="10777" width="3.453125" customWidth="1"/>
    <col min="10778" max="10778" width="0.81640625" customWidth="1"/>
    <col min="10779" max="10779" width="3.453125" customWidth="1"/>
    <col min="11009" max="11009" width="3.453125" customWidth="1"/>
    <col min="11010" max="11010" width="5" customWidth="1"/>
    <col min="11011" max="11011" width="0.7265625" customWidth="1"/>
    <col min="11012" max="11012" width="6" customWidth="1"/>
    <col min="11013" max="11013" width="13.453125" customWidth="1"/>
    <col min="11014" max="11014" width="5" customWidth="1"/>
    <col min="11015" max="11015" width="3.453125" customWidth="1"/>
    <col min="11016" max="11016" width="1.7265625" customWidth="1"/>
    <col min="11017" max="11017" width="11.7265625" customWidth="1"/>
    <col min="11018" max="11018" width="0.81640625" customWidth="1"/>
    <col min="11019" max="11019" width="3.81640625" customWidth="1"/>
    <col min="11020" max="11020" width="3.7265625" customWidth="1"/>
    <col min="11021" max="11021" width="0.81640625" customWidth="1"/>
    <col min="11022" max="11022" width="2.1796875" customWidth="1"/>
    <col min="11023" max="11023" width="0.26953125" customWidth="1"/>
    <col min="11024" max="11024" width="1.7265625" customWidth="1"/>
    <col min="11025" max="11025" width="5" customWidth="1"/>
    <col min="11026" max="11027" width="1.7265625" customWidth="1"/>
    <col min="11028" max="11029" width="3.453125" customWidth="1"/>
    <col min="11030" max="11031" width="5" customWidth="1"/>
    <col min="11032" max="11033" width="3.453125" customWidth="1"/>
    <col min="11034" max="11034" width="0.81640625" customWidth="1"/>
    <col min="11035" max="11035" width="3.453125" customWidth="1"/>
    <col min="11265" max="11265" width="3.453125" customWidth="1"/>
    <col min="11266" max="11266" width="5" customWidth="1"/>
    <col min="11267" max="11267" width="0.7265625" customWidth="1"/>
    <col min="11268" max="11268" width="6" customWidth="1"/>
    <col min="11269" max="11269" width="13.453125" customWidth="1"/>
    <col min="11270" max="11270" width="5" customWidth="1"/>
    <col min="11271" max="11271" width="3.453125" customWidth="1"/>
    <col min="11272" max="11272" width="1.7265625" customWidth="1"/>
    <col min="11273" max="11273" width="11.7265625" customWidth="1"/>
    <col min="11274" max="11274" width="0.81640625" customWidth="1"/>
    <col min="11275" max="11275" width="3.81640625" customWidth="1"/>
    <col min="11276" max="11276" width="3.7265625" customWidth="1"/>
    <col min="11277" max="11277" width="0.81640625" customWidth="1"/>
    <col min="11278" max="11278" width="2.1796875" customWidth="1"/>
    <col min="11279" max="11279" width="0.26953125" customWidth="1"/>
    <col min="11280" max="11280" width="1.7265625" customWidth="1"/>
    <col min="11281" max="11281" width="5" customWidth="1"/>
    <col min="11282" max="11283" width="1.7265625" customWidth="1"/>
    <col min="11284" max="11285" width="3.453125" customWidth="1"/>
    <col min="11286" max="11287" width="5" customWidth="1"/>
    <col min="11288" max="11289" width="3.453125" customWidth="1"/>
    <col min="11290" max="11290" width="0.81640625" customWidth="1"/>
    <col min="11291" max="11291" width="3.453125" customWidth="1"/>
    <col min="11521" max="11521" width="3.453125" customWidth="1"/>
    <col min="11522" max="11522" width="5" customWidth="1"/>
    <col min="11523" max="11523" width="0.7265625" customWidth="1"/>
    <col min="11524" max="11524" width="6" customWidth="1"/>
    <col min="11525" max="11525" width="13.453125" customWidth="1"/>
    <col min="11526" max="11526" width="5" customWidth="1"/>
    <col min="11527" max="11527" width="3.453125" customWidth="1"/>
    <col min="11528" max="11528" width="1.7265625" customWidth="1"/>
    <col min="11529" max="11529" width="11.7265625" customWidth="1"/>
    <col min="11530" max="11530" width="0.81640625" customWidth="1"/>
    <col min="11531" max="11531" width="3.81640625" customWidth="1"/>
    <col min="11532" max="11532" width="3.7265625" customWidth="1"/>
    <col min="11533" max="11533" width="0.81640625" customWidth="1"/>
    <col min="11534" max="11534" width="2.1796875" customWidth="1"/>
    <col min="11535" max="11535" width="0.26953125" customWidth="1"/>
    <col min="11536" max="11536" width="1.7265625" customWidth="1"/>
    <col min="11537" max="11537" width="5" customWidth="1"/>
    <col min="11538" max="11539" width="1.7265625" customWidth="1"/>
    <col min="11540" max="11541" width="3.453125" customWidth="1"/>
    <col min="11542" max="11543" width="5" customWidth="1"/>
    <col min="11544" max="11545" width="3.453125" customWidth="1"/>
    <col min="11546" max="11546" width="0.81640625" customWidth="1"/>
    <col min="11547" max="11547" width="3.453125" customWidth="1"/>
    <col min="11777" max="11777" width="3.453125" customWidth="1"/>
    <col min="11778" max="11778" width="5" customWidth="1"/>
    <col min="11779" max="11779" width="0.7265625" customWidth="1"/>
    <col min="11780" max="11780" width="6" customWidth="1"/>
    <col min="11781" max="11781" width="13.453125" customWidth="1"/>
    <col min="11782" max="11782" width="5" customWidth="1"/>
    <col min="11783" max="11783" width="3.453125" customWidth="1"/>
    <col min="11784" max="11784" width="1.7265625" customWidth="1"/>
    <col min="11785" max="11785" width="11.7265625" customWidth="1"/>
    <col min="11786" max="11786" width="0.81640625" customWidth="1"/>
    <col min="11787" max="11787" width="3.81640625" customWidth="1"/>
    <col min="11788" max="11788" width="3.7265625" customWidth="1"/>
    <col min="11789" max="11789" width="0.81640625" customWidth="1"/>
    <col min="11790" max="11790" width="2.1796875" customWidth="1"/>
    <col min="11791" max="11791" width="0.26953125" customWidth="1"/>
    <col min="11792" max="11792" width="1.7265625" customWidth="1"/>
    <col min="11793" max="11793" width="5" customWidth="1"/>
    <col min="11794" max="11795" width="1.7265625" customWidth="1"/>
    <col min="11796" max="11797" width="3.453125" customWidth="1"/>
    <col min="11798" max="11799" width="5" customWidth="1"/>
    <col min="11800" max="11801" width="3.453125" customWidth="1"/>
    <col min="11802" max="11802" width="0.81640625" customWidth="1"/>
    <col min="11803" max="11803" width="3.453125" customWidth="1"/>
    <col min="12033" max="12033" width="3.453125" customWidth="1"/>
    <col min="12034" max="12034" width="5" customWidth="1"/>
    <col min="12035" max="12035" width="0.7265625" customWidth="1"/>
    <col min="12036" max="12036" width="6" customWidth="1"/>
    <col min="12037" max="12037" width="13.453125" customWidth="1"/>
    <col min="12038" max="12038" width="5" customWidth="1"/>
    <col min="12039" max="12039" width="3.453125" customWidth="1"/>
    <col min="12040" max="12040" width="1.7265625" customWidth="1"/>
    <col min="12041" max="12041" width="11.7265625" customWidth="1"/>
    <col min="12042" max="12042" width="0.81640625" customWidth="1"/>
    <col min="12043" max="12043" width="3.81640625" customWidth="1"/>
    <col min="12044" max="12044" width="3.7265625" customWidth="1"/>
    <col min="12045" max="12045" width="0.81640625" customWidth="1"/>
    <col min="12046" max="12046" width="2.1796875" customWidth="1"/>
    <col min="12047" max="12047" width="0.26953125" customWidth="1"/>
    <col min="12048" max="12048" width="1.7265625" customWidth="1"/>
    <col min="12049" max="12049" width="5" customWidth="1"/>
    <col min="12050" max="12051" width="1.7265625" customWidth="1"/>
    <col min="12052" max="12053" width="3.453125" customWidth="1"/>
    <col min="12054" max="12055" width="5" customWidth="1"/>
    <col min="12056" max="12057" width="3.453125" customWidth="1"/>
    <col min="12058" max="12058" width="0.81640625" customWidth="1"/>
    <col min="12059" max="12059" width="3.453125" customWidth="1"/>
    <col min="12289" max="12289" width="3.453125" customWidth="1"/>
    <col min="12290" max="12290" width="5" customWidth="1"/>
    <col min="12291" max="12291" width="0.7265625" customWidth="1"/>
    <col min="12292" max="12292" width="6" customWidth="1"/>
    <col min="12293" max="12293" width="13.453125" customWidth="1"/>
    <col min="12294" max="12294" width="5" customWidth="1"/>
    <col min="12295" max="12295" width="3.453125" customWidth="1"/>
    <col min="12296" max="12296" width="1.7265625" customWidth="1"/>
    <col min="12297" max="12297" width="11.7265625" customWidth="1"/>
    <col min="12298" max="12298" width="0.81640625" customWidth="1"/>
    <col min="12299" max="12299" width="3.81640625" customWidth="1"/>
    <col min="12300" max="12300" width="3.7265625" customWidth="1"/>
    <col min="12301" max="12301" width="0.81640625" customWidth="1"/>
    <col min="12302" max="12302" width="2.1796875" customWidth="1"/>
    <col min="12303" max="12303" width="0.26953125" customWidth="1"/>
    <col min="12304" max="12304" width="1.7265625" customWidth="1"/>
    <col min="12305" max="12305" width="5" customWidth="1"/>
    <col min="12306" max="12307" width="1.7265625" customWidth="1"/>
    <col min="12308" max="12309" width="3.453125" customWidth="1"/>
    <col min="12310" max="12311" width="5" customWidth="1"/>
    <col min="12312" max="12313" width="3.453125" customWidth="1"/>
    <col min="12314" max="12314" width="0.81640625" customWidth="1"/>
    <col min="12315" max="12315" width="3.453125" customWidth="1"/>
    <col min="12545" max="12545" width="3.453125" customWidth="1"/>
    <col min="12546" max="12546" width="5" customWidth="1"/>
    <col min="12547" max="12547" width="0.7265625" customWidth="1"/>
    <col min="12548" max="12548" width="6" customWidth="1"/>
    <col min="12549" max="12549" width="13.453125" customWidth="1"/>
    <col min="12550" max="12550" width="5" customWidth="1"/>
    <col min="12551" max="12551" width="3.453125" customWidth="1"/>
    <col min="12552" max="12552" width="1.7265625" customWidth="1"/>
    <col min="12553" max="12553" width="11.7265625" customWidth="1"/>
    <col min="12554" max="12554" width="0.81640625" customWidth="1"/>
    <col min="12555" max="12555" width="3.81640625" customWidth="1"/>
    <col min="12556" max="12556" width="3.7265625" customWidth="1"/>
    <col min="12557" max="12557" width="0.81640625" customWidth="1"/>
    <col min="12558" max="12558" width="2.1796875" customWidth="1"/>
    <col min="12559" max="12559" width="0.26953125" customWidth="1"/>
    <col min="12560" max="12560" width="1.7265625" customWidth="1"/>
    <col min="12561" max="12561" width="5" customWidth="1"/>
    <col min="12562" max="12563" width="1.7265625" customWidth="1"/>
    <col min="12564" max="12565" width="3.453125" customWidth="1"/>
    <col min="12566" max="12567" width="5" customWidth="1"/>
    <col min="12568" max="12569" width="3.453125" customWidth="1"/>
    <col min="12570" max="12570" width="0.81640625" customWidth="1"/>
    <col min="12571" max="12571" width="3.453125" customWidth="1"/>
    <col min="12801" max="12801" width="3.453125" customWidth="1"/>
    <col min="12802" max="12802" width="5" customWidth="1"/>
    <col min="12803" max="12803" width="0.7265625" customWidth="1"/>
    <col min="12804" max="12804" width="6" customWidth="1"/>
    <col min="12805" max="12805" width="13.453125" customWidth="1"/>
    <col min="12806" max="12806" width="5" customWidth="1"/>
    <col min="12807" max="12807" width="3.453125" customWidth="1"/>
    <col min="12808" max="12808" width="1.7265625" customWidth="1"/>
    <col min="12809" max="12809" width="11.7265625" customWidth="1"/>
    <col min="12810" max="12810" width="0.81640625" customWidth="1"/>
    <col min="12811" max="12811" width="3.81640625" customWidth="1"/>
    <col min="12812" max="12812" width="3.7265625" customWidth="1"/>
    <col min="12813" max="12813" width="0.81640625" customWidth="1"/>
    <col min="12814" max="12814" width="2.1796875" customWidth="1"/>
    <col min="12815" max="12815" width="0.26953125" customWidth="1"/>
    <col min="12816" max="12816" width="1.7265625" customWidth="1"/>
    <col min="12817" max="12817" width="5" customWidth="1"/>
    <col min="12818" max="12819" width="1.7265625" customWidth="1"/>
    <col min="12820" max="12821" width="3.453125" customWidth="1"/>
    <col min="12822" max="12823" width="5" customWidth="1"/>
    <col min="12824" max="12825" width="3.453125" customWidth="1"/>
    <col min="12826" max="12826" width="0.81640625" customWidth="1"/>
    <col min="12827" max="12827" width="3.453125" customWidth="1"/>
    <col min="13057" max="13057" width="3.453125" customWidth="1"/>
    <col min="13058" max="13058" width="5" customWidth="1"/>
    <col min="13059" max="13059" width="0.7265625" customWidth="1"/>
    <col min="13060" max="13060" width="6" customWidth="1"/>
    <col min="13061" max="13061" width="13.453125" customWidth="1"/>
    <col min="13062" max="13062" width="5" customWidth="1"/>
    <col min="13063" max="13063" width="3.453125" customWidth="1"/>
    <col min="13064" max="13064" width="1.7265625" customWidth="1"/>
    <col min="13065" max="13065" width="11.7265625" customWidth="1"/>
    <col min="13066" max="13066" width="0.81640625" customWidth="1"/>
    <col min="13067" max="13067" width="3.81640625" customWidth="1"/>
    <col min="13068" max="13068" width="3.7265625" customWidth="1"/>
    <col min="13069" max="13069" width="0.81640625" customWidth="1"/>
    <col min="13070" max="13070" width="2.1796875" customWidth="1"/>
    <col min="13071" max="13071" width="0.26953125" customWidth="1"/>
    <col min="13072" max="13072" width="1.7265625" customWidth="1"/>
    <col min="13073" max="13073" width="5" customWidth="1"/>
    <col min="13074" max="13075" width="1.7265625" customWidth="1"/>
    <col min="13076" max="13077" width="3.453125" customWidth="1"/>
    <col min="13078" max="13079" width="5" customWidth="1"/>
    <col min="13080" max="13081" width="3.453125" customWidth="1"/>
    <col min="13082" max="13082" width="0.81640625" customWidth="1"/>
    <col min="13083" max="13083" width="3.453125" customWidth="1"/>
    <col min="13313" max="13313" width="3.453125" customWidth="1"/>
    <col min="13314" max="13314" width="5" customWidth="1"/>
    <col min="13315" max="13315" width="0.7265625" customWidth="1"/>
    <col min="13316" max="13316" width="6" customWidth="1"/>
    <col min="13317" max="13317" width="13.453125" customWidth="1"/>
    <col min="13318" max="13318" width="5" customWidth="1"/>
    <col min="13319" max="13319" width="3.453125" customWidth="1"/>
    <col min="13320" max="13320" width="1.7265625" customWidth="1"/>
    <col min="13321" max="13321" width="11.7265625" customWidth="1"/>
    <col min="13322" max="13322" width="0.81640625" customWidth="1"/>
    <col min="13323" max="13323" width="3.81640625" customWidth="1"/>
    <col min="13324" max="13324" width="3.7265625" customWidth="1"/>
    <col min="13325" max="13325" width="0.81640625" customWidth="1"/>
    <col min="13326" max="13326" width="2.1796875" customWidth="1"/>
    <col min="13327" max="13327" width="0.26953125" customWidth="1"/>
    <col min="13328" max="13328" width="1.7265625" customWidth="1"/>
    <col min="13329" max="13329" width="5" customWidth="1"/>
    <col min="13330" max="13331" width="1.7265625" customWidth="1"/>
    <col min="13332" max="13333" width="3.453125" customWidth="1"/>
    <col min="13334" max="13335" width="5" customWidth="1"/>
    <col min="13336" max="13337" width="3.453125" customWidth="1"/>
    <col min="13338" max="13338" width="0.81640625" customWidth="1"/>
    <col min="13339" max="13339" width="3.453125" customWidth="1"/>
    <col min="13569" max="13569" width="3.453125" customWidth="1"/>
    <col min="13570" max="13570" width="5" customWidth="1"/>
    <col min="13571" max="13571" width="0.7265625" customWidth="1"/>
    <col min="13572" max="13572" width="6" customWidth="1"/>
    <col min="13573" max="13573" width="13.453125" customWidth="1"/>
    <col min="13574" max="13574" width="5" customWidth="1"/>
    <col min="13575" max="13575" width="3.453125" customWidth="1"/>
    <col min="13576" max="13576" width="1.7265625" customWidth="1"/>
    <col min="13577" max="13577" width="11.7265625" customWidth="1"/>
    <col min="13578" max="13578" width="0.81640625" customWidth="1"/>
    <col min="13579" max="13579" width="3.81640625" customWidth="1"/>
    <col min="13580" max="13580" width="3.7265625" customWidth="1"/>
    <col min="13581" max="13581" width="0.81640625" customWidth="1"/>
    <col min="13582" max="13582" width="2.1796875" customWidth="1"/>
    <col min="13583" max="13583" width="0.26953125" customWidth="1"/>
    <col min="13584" max="13584" width="1.7265625" customWidth="1"/>
    <col min="13585" max="13585" width="5" customWidth="1"/>
    <col min="13586" max="13587" width="1.7265625" customWidth="1"/>
    <col min="13588" max="13589" width="3.453125" customWidth="1"/>
    <col min="13590" max="13591" width="5" customWidth="1"/>
    <col min="13592" max="13593" width="3.453125" customWidth="1"/>
    <col min="13594" max="13594" width="0.81640625" customWidth="1"/>
    <col min="13595" max="13595" width="3.453125" customWidth="1"/>
    <col min="13825" max="13825" width="3.453125" customWidth="1"/>
    <col min="13826" max="13826" width="5" customWidth="1"/>
    <col min="13827" max="13827" width="0.7265625" customWidth="1"/>
    <col min="13828" max="13828" width="6" customWidth="1"/>
    <col min="13829" max="13829" width="13.453125" customWidth="1"/>
    <col min="13830" max="13830" width="5" customWidth="1"/>
    <col min="13831" max="13831" width="3.453125" customWidth="1"/>
    <col min="13832" max="13832" width="1.7265625" customWidth="1"/>
    <col min="13833" max="13833" width="11.7265625" customWidth="1"/>
    <col min="13834" max="13834" width="0.81640625" customWidth="1"/>
    <col min="13835" max="13835" width="3.81640625" customWidth="1"/>
    <col min="13836" max="13836" width="3.7265625" customWidth="1"/>
    <col min="13837" max="13837" width="0.81640625" customWidth="1"/>
    <col min="13838" max="13838" width="2.1796875" customWidth="1"/>
    <col min="13839" max="13839" width="0.26953125" customWidth="1"/>
    <col min="13840" max="13840" width="1.7265625" customWidth="1"/>
    <col min="13841" max="13841" width="5" customWidth="1"/>
    <col min="13842" max="13843" width="1.7265625" customWidth="1"/>
    <col min="13844" max="13845" width="3.453125" customWidth="1"/>
    <col min="13846" max="13847" width="5" customWidth="1"/>
    <col min="13848" max="13849" width="3.453125" customWidth="1"/>
    <col min="13850" max="13850" width="0.81640625" customWidth="1"/>
    <col min="13851" max="13851" width="3.453125" customWidth="1"/>
    <col min="14081" max="14081" width="3.453125" customWidth="1"/>
    <col min="14082" max="14082" width="5" customWidth="1"/>
    <col min="14083" max="14083" width="0.7265625" customWidth="1"/>
    <col min="14084" max="14084" width="6" customWidth="1"/>
    <col min="14085" max="14085" width="13.453125" customWidth="1"/>
    <col min="14086" max="14086" width="5" customWidth="1"/>
    <col min="14087" max="14087" width="3.453125" customWidth="1"/>
    <col min="14088" max="14088" width="1.7265625" customWidth="1"/>
    <col min="14089" max="14089" width="11.7265625" customWidth="1"/>
    <col min="14090" max="14090" width="0.81640625" customWidth="1"/>
    <col min="14091" max="14091" width="3.81640625" customWidth="1"/>
    <col min="14092" max="14092" width="3.7265625" customWidth="1"/>
    <col min="14093" max="14093" width="0.81640625" customWidth="1"/>
    <col min="14094" max="14094" width="2.1796875" customWidth="1"/>
    <col min="14095" max="14095" width="0.26953125" customWidth="1"/>
    <col min="14096" max="14096" width="1.7265625" customWidth="1"/>
    <col min="14097" max="14097" width="5" customWidth="1"/>
    <col min="14098" max="14099" width="1.7265625" customWidth="1"/>
    <col min="14100" max="14101" width="3.453125" customWidth="1"/>
    <col min="14102" max="14103" width="5" customWidth="1"/>
    <col min="14104" max="14105" width="3.453125" customWidth="1"/>
    <col min="14106" max="14106" width="0.81640625" customWidth="1"/>
    <col min="14107" max="14107" width="3.453125" customWidth="1"/>
    <col min="14337" max="14337" width="3.453125" customWidth="1"/>
    <col min="14338" max="14338" width="5" customWidth="1"/>
    <col min="14339" max="14339" width="0.7265625" customWidth="1"/>
    <col min="14340" max="14340" width="6" customWidth="1"/>
    <col min="14341" max="14341" width="13.453125" customWidth="1"/>
    <col min="14342" max="14342" width="5" customWidth="1"/>
    <col min="14343" max="14343" width="3.453125" customWidth="1"/>
    <col min="14344" max="14344" width="1.7265625" customWidth="1"/>
    <col min="14345" max="14345" width="11.7265625" customWidth="1"/>
    <col min="14346" max="14346" width="0.81640625" customWidth="1"/>
    <col min="14347" max="14347" width="3.81640625" customWidth="1"/>
    <col min="14348" max="14348" width="3.7265625" customWidth="1"/>
    <col min="14349" max="14349" width="0.81640625" customWidth="1"/>
    <col min="14350" max="14350" width="2.1796875" customWidth="1"/>
    <col min="14351" max="14351" width="0.26953125" customWidth="1"/>
    <col min="14352" max="14352" width="1.7265625" customWidth="1"/>
    <col min="14353" max="14353" width="5" customWidth="1"/>
    <col min="14354" max="14355" width="1.7265625" customWidth="1"/>
    <col min="14356" max="14357" width="3.453125" customWidth="1"/>
    <col min="14358" max="14359" width="5" customWidth="1"/>
    <col min="14360" max="14361" width="3.453125" customWidth="1"/>
    <col min="14362" max="14362" width="0.81640625" customWidth="1"/>
    <col min="14363" max="14363" width="3.453125" customWidth="1"/>
    <col min="14593" max="14593" width="3.453125" customWidth="1"/>
    <col min="14594" max="14594" width="5" customWidth="1"/>
    <col min="14595" max="14595" width="0.7265625" customWidth="1"/>
    <col min="14596" max="14596" width="6" customWidth="1"/>
    <col min="14597" max="14597" width="13.453125" customWidth="1"/>
    <col min="14598" max="14598" width="5" customWidth="1"/>
    <col min="14599" max="14599" width="3.453125" customWidth="1"/>
    <col min="14600" max="14600" width="1.7265625" customWidth="1"/>
    <col min="14601" max="14601" width="11.7265625" customWidth="1"/>
    <col min="14602" max="14602" width="0.81640625" customWidth="1"/>
    <col min="14603" max="14603" width="3.81640625" customWidth="1"/>
    <col min="14604" max="14604" width="3.7265625" customWidth="1"/>
    <col min="14605" max="14605" width="0.81640625" customWidth="1"/>
    <col min="14606" max="14606" width="2.1796875" customWidth="1"/>
    <col min="14607" max="14607" width="0.26953125" customWidth="1"/>
    <col min="14608" max="14608" width="1.7265625" customWidth="1"/>
    <col min="14609" max="14609" width="5" customWidth="1"/>
    <col min="14610" max="14611" width="1.7265625" customWidth="1"/>
    <col min="14612" max="14613" width="3.453125" customWidth="1"/>
    <col min="14614" max="14615" width="5" customWidth="1"/>
    <col min="14616" max="14617" width="3.453125" customWidth="1"/>
    <col min="14618" max="14618" width="0.81640625" customWidth="1"/>
    <col min="14619" max="14619" width="3.453125" customWidth="1"/>
    <col min="14849" max="14849" width="3.453125" customWidth="1"/>
    <col min="14850" max="14850" width="5" customWidth="1"/>
    <col min="14851" max="14851" width="0.7265625" customWidth="1"/>
    <col min="14852" max="14852" width="6" customWidth="1"/>
    <col min="14853" max="14853" width="13.453125" customWidth="1"/>
    <col min="14854" max="14854" width="5" customWidth="1"/>
    <col min="14855" max="14855" width="3.453125" customWidth="1"/>
    <col min="14856" max="14856" width="1.7265625" customWidth="1"/>
    <col min="14857" max="14857" width="11.7265625" customWidth="1"/>
    <col min="14858" max="14858" width="0.81640625" customWidth="1"/>
    <col min="14859" max="14859" width="3.81640625" customWidth="1"/>
    <col min="14860" max="14860" width="3.7265625" customWidth="1"/>
    <col min="14861" max="14861" width="0.81640625" customWidth="1"/>
    <col min="14862" max="14862" width="2.1796875" customWidth="1"/>
    <col min="14863" max="14863" width="0.26953125" customWidth="1"/>
    <col min="14864" max="14864" width="1.7265625" customWidth="1"/>
    <col min="14865" max="14865" width="5" customWidth="1"/>
    <col min="14866" max="14867" width="1.7265625" customWidth="1"/>
    <col min="14868" max="14869" width="3.453125" customWidth="1"/>
    <col min="14870" max="14871" width="5" customWidth="1"/>
    <col min="14872" max="14873" width="3.453125" customWidth="1"/>
    <col min="14874" max="14874" width="0.81640625" customWidth="1"/>
    <col min="14875" max="14875" width="3.453125" customWidth="1"/>
    <col min="15105" max="15105" width="3.453125" customWidth="1"/>
    <col min="15106" max="15106" width="5" customWidth="1"/>
    <col min="15107" max="15107" width="0.7265625" customWidth="1"/>
    <col min="15108" max="15108" width="6" customWidth="1"/>
    <col min="15109" max="15109" width="13.453125" customWidth="1"/>
    <col min="15110" max="15110" width="5" customWidth="1"/>
    <col min="15111" max="15111" width="3.453125" customWidth="1"/>
    <col min="15112" max="15112" width="1.7265625" customWidth="1"/>
    <col min="15113" max="15113" width="11.7265625" customWidth="1"/>
    <col min="15114" max="15114" width="0.81640625" customWidth="1"/>
    <col min="15115" max="15115" width="3.81640625" customWidth="1"/>
    <col min="15116" max="15116" width="3.7265625" customWidth="1"/>
    <col min="15117" max="15117" width="0.81640625" customWidth="1"/>
    <col min="15118" max="15118" width="2.1796875" customWidth="1"/>
    <col min="15119" max="15119" width="0.26953125" customWidth="1"/>
    <col min="15120" max="15120" width="1.7265625" customWidth="1"/>
    <col min="15121" max="15121" width="5" customWidth="1"/>
    <col min="15122" max="15123" width="1.7265625" customWidth="1"/>
    <col min="15124" max="15125" width="3.453125" customWidth="1"/>
    <col min="15126" max="15127" width="5" customWidth="1"/>
    <col min="15128" max="15129" width="3.453125" customWidth="1"/>
    <col min="15130" max="15130" width="0.81640625" customWidth="1"/>
    <col min="15131" max="15131" width="3.453125" customWidth="1"/>
    <col min="15361" max="15361" width="3.453125" customWidth="1"/>
    <col min="15362" max="15362" width="5" customWidth="1"/>
    <col min="15363" max="15363" width="0.7265625" customWidth="1"/>
    <col min="15364" max="15364" width="6" customWidth="1"/>
    <col min="15365" max="15365" width="13.453125" customWidth="1"/>
    <col min="15366" max="15366" width="5" customWidth="1"/>
    <col min="15367" max="15367" width="3.453125" customWidth="1"/>
    <col min="15368" max="15368" width="1.7265625" customWidth="1"/>
    <col min="15369" max="15369" width="11.7265625" customWidth="1"/>
    <col min="15370" max="15370" width="0.81640625" customWidth="1"/>
    <col min="15371" max="15371" width="3.81640625" customWidth="1"/>
    <col min="15372" max="15372" width="3.7265625" customWidth="1"/>
    <col min="15373" max="15373" width="0.81640625" customWidth="1"/>
    <col min="15374" max="15374" width="2.1796875" customWidth="1"/>
    <col min="15375" max="15375" width="0.26953125" customWidth="1"/>
    <col min="15376" max="15376" width="1.7265625" customWidth="1"/>
    <col min="15377" max="15377" width="5" customWidth="1"/>
    <col min="15378" max="15379" width="1.7265625" customWidth="1"/>
    <col min="15380" max="15381" width="3.453125" customWidth="1"/>
    <col min="15382" max="15383" width="5" customWidth="1"/>
    <col min="15384" max="15385" width="3.453125" customWidth="1"/>
    <col min="15386" max="15386" width="0.81640625" customWidth="1"/>
    <col min="15387" max="15387" width="3.453125" customWidth="1"/>
    <col min="15617" max="15617" width="3.453125" customWidth="1"/>
    <col min="15618" max="15618" width="5" customWidth="1"/>
    <col min="15619" max="15619" width="0.7265625" customWidth="1"/>
    <col min="15620" max="15620" width="6" customWidth="1"/>
    <col min="15621" max="15621" width="13.453125" customWidth="1"/>
    <col min="15622" max="15622" width="5" customWidth="1"/>
    <col min="15623" max="15623" width="3.453125" customWidth="1"/>
    <col min="15624" max="15624" width="1.7265625" customWidth="1"/>
    <col min="15625" max="15625" width="11.7265625" customWidth="1"/>
    <col min="15626" max="15626" width="0.81640625" customWidth="1"/>
    <col min="15627" max="15627" width="3.81640625" customWidth="1"/>
    <col min="15628" max="15628" width="3.7265625" customWidth="1"/>
    <col min="15629" max="15629" width="0.81640625" customWidth="1"/>
    <col min="15630" max="15630" width="2.1796875" customWidth="1"/>
    <col min="15631" max="15631" width="0.26953125" customWidth="1"/>
    <col min="15632" max="15632" width="1.7265625" customWidth="1"/>
    <col min="15633" max="15633" width="5" customWidth="1"/>
    <col min="15634" max="15635" width="1.7265625" customWidth="1"/>
    <col min="15636" max="15637" width="3.453125" customWidth="1"/>
    <col min="15638" max="15639" width="5" customWidth="1"/>
    <col min="15640" max="15641" width="3.453125" customWidth="1"/>
    <col min="15642" max="15642" width="0.81640625" customWidth="1"/>
    <col min="15643" max="15643" width="3.453125" customWidth="1"/>
    <col min="15873" max="15873" width="3.453125" customWidth="1"/>
    <col min="15874" max="15874" width="5" customWidth="1"/>
    <col min="15875" max="15875" width="0.7265625" customWidth="1"/>
    <col min="15876" max="15876" width="6" customWidth="1"/>
    <col min="15877" max="15877" width="13.453125" customWidth="1"/>
    <col min="15878" max="15878" width="5" customWidth="1"/>
    <col min="15879" max="15879" width="3.453125" customWidth="1"/>
    <col min="15880" max="15880" width="1.7265625" customWidth="1"/>
    <col min="15881" max="15881" width="11.7265625" customWidth="1"/>
    <col min="15882" max="15882" width="0.81640625" customWidth="1"/>
    <col min="15883" max="15883" width="3.81640625" customWidth="1"/>
    <col min="15884" max="15884" width="3.7265625" customWidth="1"/>
    <col min="15885" max="15885" width="0.81640625" customWidth="1"/>
    <col min="15886" max="15886" width="2.1796875" customWidth="1"/>
    <col min="15887" max="15887" width="0.26953125" customWidth="1"/>
    <col min="15888" max="15888" width="1.7265625" customWidth="1"/>
    <col min="15889" max="15889" width="5" customWidth="1"/>
    <col min="15890" max="15891" width="1.7265625" customWidth="1"/>
    <col min="15892" max="15893" width="3.453125" customWidth="1"/>
    <col min="15894" max="15895" width="5" customWidth="1"/>
    <col min="15896" max="15897" width="3.453125" customWidth="1"/>
    <col min="15898" max="15898" width="0.81640625" customWidth="1"/>
    <col min="15899" max="15899" width="3.453125" customWidth="1"/>
    <col min="16129" max="16129" width="3.453125" customWidth="1"/>
    <col min="16130" max="16130" width="5" customWidth="1"/>
    <col min="16131" max="16131" width="0.7265625" customWidth="1"/>
    <col min="16132" max="16132" width="6" customWidth="1"/>
    <col min="16133" max="16133" width="13.453125" customWidth="1"/>
    <col min="16134" max="16134" width="5" customWidth="1"/>
    <col min="16135" max="16135" width="3.453125" customWidth="1"/>
    <col min="16136" max="16136" width="1.7265625" customWidth="1"/>
    <col min="16137" max="16137" width="11.7265625" customWidth="1"/>
    <col min="16138" max="16138" width="0.81640625" customWidth="1"/>
    <col min="16139" max="16139" width="3.81640625" customWidth="1"/>
    <col min="16140" max="16140" width="3.7265625" customWidth="1"/>
    <col min="16141" max="16141" width="0.81640625" customWidth="1"/>
    <col min="16142" max="16142" width="2.1796875" customWidth="1"/>
    <col min="16143" max="16143" width="0.26953125" customWidth="1"/>
    <col min="16144" max="16144" width="1.7265625" customWidth="1"/>
    <col min="16145" max="16145" width="5" customWidth="1"/>
    <col min="16146" max="16147" width="1.7265625" customWidth="1"/>
    <col min="16148" max="16149" width="3.453125" customWidth="1"/>
    <col min="16150" max="16151" width="5" customWidth="1"/>
    <col min="16152" max="16153" width="3.453125" customWidth="1"/>
    <col min="16154" max="16154" width="0.81640625" customWidth="1"/>
    <col min="16155" max="16155" width="3.453125" customWidth="1"/>
  </cols>
  <sheetData>
    <row r="1" spans="1:27" ht="5.15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ht="12" customHeight="1">
      <c r="A2" s="64"/>
      <c r="B2" s="65" t="s">
        <v>245</v>
      </c>
      <c r="C2" s="65"/>
      <c r="D2" s="65"/>
      <c r="E2" s="65" t="s">
        <v>246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 ht="12" customHeight="1">
      <c r="A3" s="64"/>
      <c r="B3" s="65" t="s">
        <v>247</v>
      </c>
      <c r="C3" s="65"/>
      <c r="D3" s="65"/>
      <c r="E3" s="65" t="s">
        <v>248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249</v>
      </c>
      <c r="C4" s="65"/>
      <c r="D4" s="65"/>
      <c r="E4" s="65" t="s">
        <v>251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4"/>
    </row>
    <row r="5" spans="1:27" ht="12" customHeight="1">
      <c r="A5" s="64"/>
      <c r="B5" s="65" t="s">
        <v>410</v>
      </c>
      <c r="C5" s="65"/>
      <c r="D5" s="65"/>
      <c r="E5" s="65" t="s">
        <v>522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4"/>
    </row>
    <row r="6" spans="1:27" ht="40" customHeight="1">
      <c r="A6" s="64"/>
      <c r="B6" s="91" t="s">
        <v>412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64"/>
    </row>
    <row r="7" spans="1:27" ht="20.149999999999999" customHeight="1" thickBo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</row>
    <row r="8" spans="1:27" ht="30" customHeight="1">
      <c r="A8" s="64"/>
      <c r="B8" s="92" t="s">
        <v>413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3" t="s">
        <v>414</v>
      </c>
      <c r="U8" s="93"/>
      <c r="V8" s="93"/>
      <c r="W8" s="93"/>
      <c r="X8" s="93"/>
      <c r="Y8" s="93"/>
      <c r="Z8" s="93"/>
      <c r="AA8" s="64"/>
    </row>
    <row r="9" spans="1:27" ht="40" customHeight="1">
      <c r="A9" s="64"/>
      <c r="B9" s="94" t="s">
        <v>4</v>
      </c>
      <c r="C9" s="94"/>
      <c r="D9" s="95" t="s">
        <v>415</v>
      </c>
      <c r="E9" s="95"/>
      <c r="F9" s="95"/>
      <c r="G9" s="95"/>
      <c r="H9" s="95"/>
      <c r="I9" s="95"/>
      <c r="J9" s="95"/>
      <c r="K9" s="95"/>
      <c r="L9" s="95" t="s">
        <v>416</v>
      </c>
      <c r="M9" s="95"/>
      <c r="N9" s="95"/>
      <c r="O9" s="95" t="s">
        <v>7</v>
      </c>
      <c r="P9" s="95"/>
      <c r="Q9" s="95"/>
      <c r="R9" s="95"/>
      <c r="S9" s="95"/>
      <c r="T9" s="95" t="s">
        <v>417</v>
      </c>
      <c r="U9" s="95"/>
      <c r="V9" s="95"/>
      <c r="W9" s="96" t="s">
        <v>418</v>
      </c>
      <c r="X9" s="96"/>
      <c r="Y9" s="96"/>
      <c r="Z9" s="96"/>
      <c r="AA9" s="64"/>
    </row>
    <row r="10" spans="1:27" ht="10" customHeight="1" thickBot="1">
      <c r="A10" s="64"/>
      <c r="B10" s="97" t="s">
        <v>228</v>
      </c>
      <c r="C10" s="97"/>
      <c r="D10" s="98" t="s">
        <v>229</v>
      </c>
      <c r="E10" s="98"/>
      <c r="F10" s="98"/>
      <c r="G10" s="98"/>
      <c r="H10" s="98"/>
      <c r="I10" s="98"/>
      <c r="J10" s="98"/>
      <c r="K10" s="98"/>
      <c r="L10" s="98" t="s">
        <v>231</v>
      </c>
      <c r="M10" s="98"/>
      <c r="N10" s="98"/>
      <c r="O10" s="98" t="s">
        <v>232</v>
      </c>
      <c r="P10" s="98"/>
      <c r="Q10" s="98"/>
      <c r="R10" s="98"/>
      <c r="S10" s="98"/>
      <c r="T10" s="98" t="s">
        <v>235</v>
      </c>
      <c r="U10" s="98"/>
      <c r="V10" s="98"/>
      <c r="W10" s="99" t="s">
        <v>419</v>
      </c>
      <c r="X10" s="99"/>
      <c r="Y10" s="99"/>
      <c r="Z10" s="99"/>
      <c r="AA10" s="64"/>
    </row>
    <row r="11" spans="1:27" ht="15" customHeight="1">
      <c r="A11" s="64"/>
      <c r="B11" s="100" t="s">
        <v>229</v>
      </c>
      <c r="C11" s="100"/>
      <c r="D11" s="101" t="s">
        <v>523</v>
      </c>
      <c r="E11" s="101"/>
      <c r="F11" s="101"/>
      <c r="G11" s="101"/>
      <c r="H11" s="101"/>
      <c r="I11" s="101"/>
      <c r="J11" s="101"/>
      <c r="K11" s="101"/>
      <c r="L11" s="102" t="s">
        <v>420</v>
      </c>
      <c r="M11" s="102"/>
      <c r="N11" s="102"/>
      <c r="O11" s="103">
        <v>100</v>
      </c>
      <c r="P11" s="103"/>
      <c r="Q11" s="103"/>
      <c r="R11" s="103"/>
      <c r="S11" s="103"/>
      <c r="T11" s="104">
        <v>0</v>
      </c>
      <c r="U11" s="104"/>
      <c r="V11" s="104"/>
      <c r="W11" s="105">
        <v>0</v>
      </c>
      <c r="X11" s="105"/>
      <c r="Y11" s="105"/>
      <c r="Z11" s="105"/>
      <c r="AA11" s="64"/>
    </row>
    <row r="12" spans="1:27" ht="15" customHeight="1">
      <c r="A12" s="64"/>
      <c r="B12" s="100"/>
      <c r="C12" s="100"/>
      <c r="D12" s="101"/>
      <c r="E12" s="101"/>
      <c r="F12" s="101"/>
      <c r="G12" s="101"/>
      <c r="H12" s="101"/>
      <c r="I12" s="101"/>
      <c r="J12" s="101"/>
      <c r="K12" s="101"/>
      <c r="L12" s="102"/>
      <c r="M12" s="102"/>
      <c r="N12" s="102"/>
      <c r="O12" s="106" t="s">
        <v>422</v>
      </c>
      <c r="P12" s="106"/>
      <c r="Q12" s="106"/>
      <c r="R12" s="106"/>
      <c r="S12" s="106"/>
      <c r="T12" s="106">
        <v>0</v>
      </c>
      <c r="U12" s="106"/>
      <c r="V12" s="106"/>
      <c r="W12" s="107">
        <v>0</v>
      </c>
      <c r="X12" s="107"/>
      <c r="Y12" s="107"/>
      <c r="Z12" s="107"/>
      <c r="AA12" s="64"/>
    </row>
    <row r="13" spans="1:27" ht="15" customHeight="1">
      <c r="A13" s="64"/>
      <c r="B13" s="100"/>
      <c r="C13" s="100"/>
      <c r="D13" s="101"/>
      <c r="E13" s="101"/>
      <c r="F13" s="101"/>
      <c r="G13" s="101"/>
      <c r="H13" s="101"/>
      <c r="I13" s="101"/>
      <c r="J13" s="101"/>
      <c r="K13" s="101"/>
      <c r="L13" s="102"/>
      <c r="M13" s="102"/>
      <c r="N13" s="102"/>
      <c r="O13" s="106" t="s">
        <v>423</v>
      </c>
      <c r="P13" s="106"/>
      <c r="Q13" s="106"/>
      <c r="R13" s="106"/>
      <c r="S13" s="106"/>
      <c r="T13" s="106">
        <v>0</v>
      </c>
      <c r="U13" s="106"/>
      <c r="V13" s="106"/>
      <c r="W13" s="107">
        <v>0</v>
      </c>
      <c r="X13" s="107"/>
      <c r="Y13" s="107"/>
      <c r="Z13" s="107"/>
      <c r="AA13" s="64"/>
    </row>
    <row r="14" spans="1:27" ht="15" customHeight="1">
      <c r="A14" s="64"/>
      <c r="B14" s="10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2"/>
      <c r="N14" s="102"/>
      <c r="O14" s="106" t="s">
        <v>424</v>
      </c>
      <c r="P14" s="106"/>
      <c r="Q14" s="106"/>
      <c r="R14" s="106"/>
      <c r="S14" s="106"/>
      <c r="T14" s="106">
        <v>0</v>
      </c>
      <c r="U14" s="106"/>
      <c r="V14" s="106"/>
      <c r="W14" s="107">
        <v>0</v>
      </c>
      <c r="X14" s="107"/>
      <c r="Y14" s="107"/>
      <c r="Z14" s="107"/>
      <c r="AA14" s="64"/>
    </row>
    <row r="15" spans="1:27" ht="15" customHeight="1">
      <c r="A15" s="64"/>
      <c r="B15" s="100"/>
      <c r="C15" s="100"/>
      <c r="D15" s="101"/>
      <c r="E15" s="101"/>
      <c r="F15" s="101"/>
      <c r="G15" s="101"/>
      <c r="H15" s="101"/>
      <c r="I15" s="101"/>
      <c r="J15" s="101"/>
      <c r="K15" s="101"/>
      <c r="L15" s="102"/>
      <c r="M15" s="102"/>
      <c r="N15" s="102"/>
      <c r="O15" s="106" t="s">
        <v>425</v>
      </c>
      <c r="P15" s="106"/>
      <c r="Q15" s="106"/>
      <c r="R15" s="106"/>
      <c r="S15" s="106"/>
      <c r="T15" s="106">
        <v>0</v>
      </c>
      <c r="U15" s="106"/>
      <c r="V15" s="106"/>
      <c r="W15" s="107">
        <v>0</v>
      </c>
      <c r="X15" s="107"/>
      <c r="Y15" s="107"/>
      <c r="Z15" s="107"/>
      <c r="AA15" s="64"/>
    </row>
    <row r="16" spans="1:27" ht="24" customHeight="1">
      <c r="A16" s="64"/>
      <c r="B16" s="108" t="s">
        <v>426</v>
      </c>
      <c r="C16" s="108"/>
      <c r="D16" s="109" t="s">
        <v>524</v>
      </c>
      <c r="E16" s="109"/>
      <c r="F16" s="109"/>
      <c r="G16" s="109"/>
      <c r="H16" s="109"/>
      <c r="I16" s="109"/>
      <c r="J16" s="109"/>
      <c r="K16" s="109"/>
      <c r="L16" s="110" t="s">
        <v>420</v>
      </c>
      <c r="M16" s="110"/>
      <c r="N16" s="110"/>
      <c r="O16" s="111">
        <v>100</v>
      </c>
      <c r="P16" s="111"/>
      <c r="Q16" s="111"/>
      <c r="R16" s="111"/>
      <c r="S16" s="111"/>
      <c r="T16" s="111" t="s">
        <v>398</v>
      </c>
      <c r="U16" s="111"/>
      <c r="V16" s="111"/>
      <c r="W16" s="112" t="s">
        <v>398</v>
      </c>
      <c r="X16" s="112"/>
      <c r="Y16" s="112"/>
      <c r="Z16" s="112"/>
      <c r="AA16" s="64"/>
    </row>
    <row r="17" spans="1:27" ht="15" customHeight="1">
      <c r="A17" s="64"/>
      <c r="B17" s="100" t="s">
        <v>231</v>
      </c>
      <c r="C17" s="100"/>
      <c r="D17" s="101" t="s">
        <v>525</v>
      </c>
      <c r="E17" s="101"/>
      <c r="F17" s="101"/>
      <c r="G17" s="101"/>
      <c r="H17" s="101"/>
      <c r="I17" s="101"/>
      <c r="J17" s="101"/>
      <c r="K17" s="101"/>
      <c r="L17" s="102" t="s">
        <v>526</v>
      </c>
      <c r="M17" s="102"/>
      <c r="N17" s="102"/>
      <c r="O17" s="103">
        <v>1</v>
      </c>
      <c r="P17" s="103"/>
      <c r="Q17" s="103"/>
      <c r="R17" s="103"/>
      <c r="S17" s="103"/>
      <c r="T17" s="104">
        <v>0</v>
      </c>
      <c r="U17" s="104"/>
      <c r="V17" s="104"/>
      <c r="W17" s="105">
        <v>0</v>
      </c>
      <c r="X17" s="105"/>
      <c r="Y17" s="105"/>
      <c r="Z17" s="105"/>
      <c r="AA17" s="64"/>
    </row>
    <row r="18" spans="1:27" ht="15" customHeight="1">
      <c r="A18" s="64"/>
      <c r="B18" s="100"/>
      <c r="C18" s="100"/>
      <c r="D18" s="101"/>
      <c r="E18" s="101"/>
      <c r="F18" s="101"/>
      <c r="G18" s="101"/>
      <c r="H18" s="101"/>
      <c r="I18" s="101"/>
      <c r="J18" s="101"/>
      <c r="K18" s="101"/>
      <c r="L18" s="102"/>
      <c r="M18" s="102"/>
      <c r="N18" s="102"/>
      <c r="O18" s="106" t="s">
        <v>422</v>
      </c>
      <c r="P18" s="106"/>
      <c r="Q18" s="106"/>
      <c r="R18" s="106"/>
      <c r="S18" s="106"/>
      <c r="T18" s="106">
        <v>0</v>
      </c>
      <c r="U18" s="106"/>
      <c r="V18" s="106"/>
      <c r="W18" s="107">
        <v>0</v>
      </c>
      <c r="X18" s="107"/>
      <c r="Y18" s="107"/>
      <c r="Z18" s="107"/>
      <c r="AA18" s="64"/>
    </row>
    <row r="19" spans="1:27" ht="15" customHeight="1">
      <c r="A19" s="64"/>
      <c r="B19" s="100"/>
      <c r="C19" s="100"/>
      <c r="D19" s="101"/>
      <c r="E19" s="101"/>
      <c r="F19" s="101"/>
      <c r="G19" s="101"/>
      <c r="H19" s="101"/>
      <c r="I19" s="101"/>
      <c r="J19" s="101"/>
      <c r="K19" s="101"/>
      <c r="L19" s="102"/>
      <c r="M19" s="102"/>
      <c r="N19" s="102"/>
      <c r="O19" s="106" t="s">
        <v>423</v>
      </c>
      <c r="P19" s="106"/>
      <c r="Q19" s="106"/>
      <c r="R19" s="106"/>
      <c r="S19" s="106"/>
      <c r="T19" s="106">
        <v>0</v>
      </c>
      <c r="U19" s="106"/>
      <c r="V19" s="106"/>
      <c r="W19" s="107">
        <v>0</v>
      </c>
      <c r="X19" s="107"/>
      <c r="Y19" s="107"/>
      <c r="Z19" s="107"/>
      <c r="AA19" s="64"/>
    </row>
    <row r="20" spans="1:27" ht="15" customHeight="1">
      <c r="A20" s="64"/>
      <c r="B20" s="100"/>
      <c r="C20" s="100"/>
      <c r="D20" s="101"/>
      <c r="E20" s="101"/>
      <c r="F20" s="101"/>
      <c r="G20" s="101"/>
      <c r="H20" s="101"/>
      <c r="I20" s="101"/>
      <c r="J20" s="101"/>
      <c r="K20" s="101"/>
      <c r="L20" s="102"/>
      <c r="M20" s="102"/>
      <c r="N20" s="102"/>
      <c r="O20" s="106" t="s">
        <v>424</v>
      </c>
      <c r="P20" s="106"/>
      <c r="Q20" s="106"/>
      <c r="R20" s="106"/>
      <c r="S20" s="106"/>
      <c r="T20" s="106">
        <v>0</v>
      </c>
      <c r="U20" s="106"/>
      <c r="V20" s="106"/>
      <c r="W20" s="107">
        <v>0</v>
      </c>
      <c r="X20" s="107"/>
      <c r="Y20" s="107"/>
      <c r="Z20" s="107"/>
      <c r="AA20" s="64"/>
    </row>
    <row r="21" spans="1:27" ht="15" customHeight="1">
      <c r="A21" s="64"/>
      <c r="B21" s="100"/>
      <c r="C21" s="100"/>
      <c r="D21" s="101"/>
      <c r="E21" s="101"/>
      <c r="F21" s="101"/>
      <c r="G21" s="101"/>
      <c r="H21" s="101"/>
      <c r="I21" s="101"/>
      <c r="J21" s="101"/>
      <c r="K21" s="101"/>
      <c r="L21" s="102"/>
      <c r="M21" s="102"/>
      <c r="N21" s="102"/>
      <c r="O21" s="106" t="s">
        <v>425</v>
      </c>
      <c r="P21" s="106"/>
      <c r="Q21" s="106"/>
      <c r="R21" s="106"/>
      <c r="S21" s="106"/>
      <c r="T21" s="106">
        <v>0</v>
      </c>
      <c r="U21" s="106"/>
      <c r="V21" s="106"/>
      <c r="W21" s="107">
        <v>0</v>
      </c>
      <c r="X21" s="107"/>
      <c r="Y21" s="107"/>
      <c r="Z21" s="107"/>
      <c r="AA21" s="64"/>
    </row>
    <row r="22" spans="1:27" ht="15" customHeight="1">
      <c r="A22" s="64"/>
      <c r="B22" s="100" t="s">
        <v>232</v>
      </c>
      <c r="C22" s="100"/>
      <c r="D22" s="101" t="s">
        <v>527</v>
      </c>
      <c r="E22" s="101"/>
      <c r="F22" s="101"/>
      <c r="G22" s="101"/>
      <c r="H22" s="101"/>
      <c r="I22" s="101"/>
      <c r="J22" s="101"/>
      <c r="K22" s="101"/>
      <c r="L22" s="102" t="s">
        <v>528</v>
      </c>
      <c r="M22" s="102"/>
      <c r="N22" s="102"/>
      <c r="O22" s="103">
        <v>1</v>
      </c>
      <c r="P22" s="103"/>
      <c r="Q22" s="103"/>
      <c r="R22" s="103"/>
      <c r="S22" s="103"/>
      <c r="T22" s="104">
        <v>0</v>
      </c>
      <c r="U22" s="104"/>
      <c r="V22" s="104"/>
      <c r="W22" s="105">
        <v>0</v>
      </c>
      <c r="X22" s="105"/>
      <c r="Y22" s="105"/>
      <c r="Z22" s="105"/>
      <c r="AA22" s="64"/>
    </row>
    <row r="23" spans="1:27" ht="15" customHeight="1">
      <c r="A23" s="64"/>
      <c r="B23" s="100"/>
      <c r="C23" s="100"/>
      <c r="D23" s="101"/>
      <c r="E23" s="101"/>
      <c r="F23" s="101"/>
      <c r="G23" s="101"/>
      <c r="H23" s="101"/>
      <c r="I23" s="101"/>
      <c r="J23" s="101"/>
      <c r="K23" s="101"/>
      <c r="L23" s="102"/>
      <c r="M23" s="102"/>
      <c r="N23" s="102"/>
      <c r="O23" s="106" t="s">
        <v>422</v>
      </c>
      <c r="P23" s="106"/>
      <c r="Q23" s="106"/>
      <c r="R23" s="106"/>
      <c r="S23" s="106"/>
      <c r="T23" s="106">
        <v>0</v>
      </c>
      <c r="U23" s="106"/>
      <c r="V23" s="106"/>
      <c r="W23" s="107">
        <v>0</v>
      </c>
      <c r="X23" s="107"/>
      <c r="Y23" s="107"/>
      <c r="Z23" s="107"/>
      <c r="AA23" s="64"/>
    </row>
    <row r="24" spans="1:27" ht="15" customHeight="1">
      <c r="A24" s="64"/>
      <c r="B24" s="100"/>
      <c r="C24" s="100"/>
      <c r="D24" s="101"/>
      <c r="E24" s="101"/>
      <c r="F24" s="101"/>
      <c r="G24" s="101"/>
      <c r="H24" s="101"/>
      <c r="I24" s="101"/>
      <c r="J24" s="101"/>
      <c r="K24" s="101"/>
      <c r="L24" s="102"/>
      <c r="M24" s="102"/>
      <c r="N24" s="102"/>
      <c r="O24" s="106" t="s">
        <v>423</v>
      </c>
      <c r="P24" s="106"/>
      <c r="Q24" s="106"/>
      <c r="R24" s="106"/>
      <c r="S24" s="106"/>
      <c r="T24" s="106">
        <v>0</v>
      </c>
      <c r="U24" s="106"/>
      <c r="V24" s="106"/>
      <c r="W24" s="107">
        <v>0</v>
      </c>
      <c r="X24" s="107"/>
      <c r="Y24" s="107"/>
      <c r="Z24" s="107"/>
      <c r="AA24" s="64"/>
    </row>
    <row r="25" spans="1:27" ht="15" customHeight="1">
      <c r="A25" s="64"/>
      <c r="B25" s="100"/>
      <c r="C25" s="100"/>
      <c r="D25" s="101"/>
      <c r="E25" s="101"/>
      <c r="F25" s="101"/>
      <c r="G25" s="101"/>
      <c r="H25" s="101"/>
      <c r="I25" s="101"/>
      <c r="J25" s="101"/>
      <c r="K25" s="101"/>
      <c r="L25" s="102"/>
      <c r="M25" s="102"/>
      <c r="N25" s="102"/>
      <c r="O25" s="106" t="s">
        <v>424</v>
      </c>
      <c r="P25" s="106"/>
      <c r="Q25" s="106"/>
      <c r="R25" s="106"/>
      <c r="S25" s="106"/>
      <c r="T25" s="106">
        <v>0</v>
      </c>
      <c r="U25" s="106"/>
      <c r="V25" s="106"/>
      <c r="W25" s="107">
        <v>0</v>
      </c>
      <c r="X25" s="107"/>
      <c r="Y25" s="107"/>
      <c r="Z25" s="107"/>
      <c r="AA25" s="64"/>
    </row>
    <row r="26" spans="1:27" ht="15" customHeight="1">
      <c r="A26" s="64"/>
      <c r="B26" s="100"/>
      <c r="C26" s="100"/>
      <c r="D26" s="101"/>
      <c r="E26" s="101"/>
      <c r="F26" s="101"/>
      <c r="G26" s="101"/>
      <c r="H26" s="101"/>
      <c r="I26" s="101"/>
      <c r="J26" s="101"/>
      <c r="K26" s="101"/>
      <c r="L26" s="102"/>
      <c r="M26" s="102"/>
      <c r="N26" s="102"/>
      <c r="O26" s="106" t="s">
        <v>425</v>
      </c>
      <c r="P26" s="106"/>
      <c r="Q26" s="106"/>
      <c r="R26" s="106"/>
      <c r="S26" s="106"/>
      <c r="T26" s="106">
        <v>0</v>
      </c>
      <c r="U26" s="106"/>
      <c r="V26" s="106"/>
      <c r="W26" s="107">
        <v>0</v>
      </c>
      <c r="X26" s="107"/>
      <c r="Y26" s="107"/>
      <c r="Z26" s="107"/>
      <c r="AA26" s="64"/>
    </row>
    <row r="27" spans="1:27" ht="15" customHeight="1">
      <c r="A27" s="64"/>
      <c r="B27" s="100" t="s">
        <v>235</v>
      </c>
      <c r="C27" s="100"/>
      <c r="D27" s="101" t="s">
        <v>529</v>
      </c>
      <c r="E27" s="101"/>
      <c r="F27" s="101"/>
      <c r="G27" s="101"/>
      <c r="H27" s="101"/>
      <c r="I27" s="101"/>
      <c r="J27" s="101"/>
      <c r="K27" s="101"/>
      <c r="L27" s="102" t="s">
        <v>528</v>
      </c>
      <c r="M27" s="102"/>
      <c r="N27" s="102"/>
      <c r="O27" s="103">
        <v>2</v>
      </c>
      <c r="P27" s="103"/>
      <c r="Q27" s="103"/>
      <c r="R27" s="103"/>
      <c r="S27" s="103"/>
      <c r="T27" s="104">
        <v>0</v>
      </c>
      <c r="U27" s="104"/>
      <c r="V27" s="104"/>
      <c r="W27" s="105">
        <v>0</v>
      </c>
      <c r="X27" s="105"/>
      <c r="Y27" s="105"/>
      <c r="Z27" s="105"/>
      <c r="AA27" s="64"/>
    </row>
    <row r="28" spans="1:27" ht="15" customHeight="1">
      <c r="A28" s="64"/>
      <c r="B28" s="100"/>
      <c r="C28" s="100"/>
      <c r="D28" s="101"/>
      <c r="E28" s="101"/>
      <c r="F28" s="101"/>
      <c r="G28" s="101"/>
      <c r="H28" s="101"/>
      <c r="I28" s="101"/>
      <c r="J28" s="101"/>
      <c r="K28" s="101"/>
      <c r="L28" s="102"/>
      <c r="M28" s="102"/>
      <c r="N28" s="102"/>
      <c r="O28" s="106" t="s">
        <v>422</v>
      </c>
      <c r="P28" s="106"/>
      <c r="Q28" s="106"/>
      <c r="R28" s="106"/>
      <c r="S28" s="106"/>
      <c r="T28" s="106">
        <v>0</v>
      </c>
      <c r="U28" s="106"/>
      <c r="V28" s="106"/>
      <c r="W28" s="107">
        <v>0</v>
      </c>
      <c r="X28" s="107"/>
      <c r="Y28" s="107"/>
      <c r="Z28" s="107"/>
      <c r="AA28" s="64"/>
    </row>
    <row r="29" spans="1:27" ht="15" customHeight="1">
      <c r="A29" s="64"/>
      <c r="B29" s="100"/>
      <c r="C29" s="100"/>
      <c r="D29" s="101"/>
      <c r="E29" s="101"/>
      <c r="F29" s="101"/>
      <c r="G29" s="101"/>
      <c r="H29" s="101"/>
      <c r="I29" s="101"/>
      <c r="J29" s="101"/>
      <c r="K29" s="101"/>
      <c r="L29" s="102"/>
      <c r="M29" s="102"/>
      <c r="N29" s="102"/>
      <c r="O29" s="106" t="s">
        <v>423</v>
      </c>
      <c r="P29" s="106"/>
      <c r="Q29" s="106"/>
      <c r="R29" s="106"/>
      <c r="S29" s="106"/>
      <c r="T29" s="106">
        <v>0</v>
      </c>
      <c r="U29" s="106"/>
      <c r="V29" s="106"/>
      <c r="W29" s="107">
        <v>0</v>
      </c>
      <c r="X29" s="107"/>
      <c r="Y29" s="107"/>
      <c r="Z29" s="107"/>
      <c r="AA29" s="64"/>
    </row>
    <row r="30" spans="1:27" ht="15" customHeight="1">
      <c r="A30" s="64"/>
      <c r="B30" s="100"/>
      <c r="C30" s="100"/>
      <c r="D30" s="101"/>
      <c r="E30" s="101"/>
      <c r="F30" s="101"/>
      <c r="G30" s="101"/>
      <c r="H30" s="101"/>
      <c r="I30" s="101"/>
      <c r="J30" s="101"/>
      <c r="K30" s="101"/>
      <c r="L30" s="102"/>
      <c r="M30" s="102"/>
      <c r="N30" s="102"/>
      <c r="O30" s="106" t="s">
        <v>424</v>
      </c>
      <c r="P30" s="106"/>
      <c r="Q30" s="106"/>
      <c r="R30" s="106"/>
      <c r="S30" s="106"/>
      <c r="T30" s="106">
        <v>0</v>
      </c>
      <c r="U30" s="106"/>
      <c r="V30" s="106"/>
      <c r="W30" s="107">
        <v>0</v>
      </c>
      <c r="X30" s="107"/>
      <c r="Y30" s="107"/>
      <c r="Z30" s="107"/>
      <c r="AA30" s="64"/>
    </row>
    <row r="31" spans="1:27" ht="15" customHeight="1">
      <c r="A31" s="64"/>
      <c r="B31" s="100"/>
      <c r="C31" s="100"/>
      <c r="D31" s="101"/>
      <c r="E31" s="101"/>
      <c r="F31" s="101"/>
      <c r="G31" s="101"/>
      <c r="H31" s="101"/>
      <c r="I31" s="101"/>
      <c r="J31" s="101"/>
      <c r="K31" s="101"/>
      <c r="L31" s="102"/>
      <c r="M31" s="102"/>
      <c r="N31" s="102"/>
      <c r="O31" s="106" t="s">
        <v>425</v>
      </c>
      <c r="P31" s="106"/>
      <c r="Q31" s="106"/>
      <c r="R31" s="106"/>
      <c r="S31" s="106"/>
      <c r="T31" s="106">
        <v>0</v>
      </c>
      <c r="U31" s="106"/>
      <c r="V31" s="106"/>
      <c r="W31" s="107">
        <v>0</v>
      </c>
      <c r="X31" s="107"/>
      <c r="Y31" s="107"/>
      <c r="Z31" s="107"/>
      <c r="AA31" s="64"/>
    </row>
    <row r="32" spans="1:27" ht="15" customHeight="1">
      <c r="A32" s="64"/>
      <c r="B32" s="100" t="s">
        <v>236</v>
      </c>
      <c r="C32" s="100"/>
      <c r="D32" s="101" t="s">
        <v>530</v>
      </c>
      <c r="E32" s="101"/>
      <c r="F32" s="101"/>
      <c r="G32" s="101"/>
      <c r="H32" s="101"/>
      <c r="I32" s="101"/>
      <c r="J32" s="101"/>
      <c r="K32" s="101"/>
      <c r="L32" s="102" t="s">
        <v>528</v>
      </c>
      <c r="M32" s="102"/>
      <c r="N32" s="102"/>
      <c r="O32" s="165">
        <v>0.4</v>
      </c>
      <c r="P32" s="165"/>
      <c r="Q32" s="165"/>
      <c r="R32" s="165"/>
      <c r="S32" s="165"/>
      <c r="T32" s="104">
        <v>0</v>
      </c>
      <c r="U32" s="104"/>
      <c r="V32" s="104"/>
      <c r="W32" s="105">
        <v>0</v>
      </c>
      <c r="X32" s="105"/>
      <c r="Y32" s="105"/>
      <c r="Z32" s="105"/>
      <c r="AA32" s="64"/>
    </row>
    <row r="33" spans="1:27" ht="15" customHeight="1">
      <c r="A33" s="64"/>
      <c r="B33" s="100"/>
      <c r="C33" s="100"/>
      <c r="D33" s="101"/>
      <c r="E33" s="101"/>
      <c r="F33" s="101"/>
      <c r="G33" s="101"/>
      <c r="H33" s="101"/>
      <c r="I33" s="101"/>
      <c r="J33" s="101"/>
      <c r="K33" s="101"/>
      <c r="L33" s="102"/>
      <c r="M33" s="102"/>
      <c r="N33" s="102"/>
      <c r="O33" s="106" t="s">
        <v>422</v>
      </c>
      <c r="P33" s="106"/>
      <c r="Q33" s="106"/>
      <c r="R33" s="106"/>
      <c r="S33" s="106"/>
      <c r="T33" s="106">
        <v>0</v>
      </c>
      <c r="U33" s="106"/>
      <c r="V33" s="106"/>
      <c r="W33" s="107">
        <v>0</v>
      </c>
      <c r="X33" s="107"/>
      <c r="Y33" s="107"/>
      <c r="Z33" s="107"/>
      <c r="AA33" s="64"/>
    </row>
    <row r="34" spans="1:27" ht="15" customHeight="1">
      <c r="A34" s="64"/>
      <c r="B34" s="100"/>
      <c r="C34" s="100"/>
      <c r="D34" s="101"/>
      <c r="E34" s="101"/>
      <c r="F34" s="101"/>
      <c r="G34" s="101"/>
      <c r="H34" s="101"/>
      <c r="I34" s="101"/>
      <c r="J34" s="101"/>
      <c r="K34" s="101"/>
      <c r="L34" s="102"/>
      <c r="M34" s="102"/>
      <c r="N34" s="102"/>
      <c r="O34" s="106" t="s">
        <v>423</v>
      </c>
      <c r="P34" s="106"/>
      <c r="Q34" s="106"/>
      <c r="R34" s="106"/>
      <c r="S34" s="106"/>
      <c r="T34" s="106">
        <v>0</v>
      </c>
      <c r="U34" s="106"/>
      <c r="V34" s="106"/>
      <c r="W34" s="107">
        <v>0</v>
      </c>
      <c r="X34" s="107"/>
      <c r="Y34" s="107"/>
      <c r="Z34" s="107"/>
      <c r="AA34" s="64"/>
    </row>
    <row r="35" spans="1:27" ht="15" customHeight="1">
      <c r="A35" s="64"/>
      <c r="B35" s="100"/>
      <c r="C35" s="100"/>
      <c r="D35" s="101"/>
      <c r="E35" s="101"/>
      <c r="F35" s="101"/>
      <c r="G35" s="101"/>
      <c r="H35" s="101"/>
      <c r="I35" s="101"/>
      <c r="J35" s="101"/>
      <c r="K35" s="101"/>
      <c r="L35" s="102"/>
      <c r="M35" s="102"/>
      <c r="N35" s="102"/>
      <c r="O35" s="106" t="s">
        <v>424</v>
      </c>
      <c r="P35" s="106"/>
      <c r="Q35" s="106"/>
      <c r="R35" s="106"/>
      <c r="S35" s="106"/>
      <c r="T35" s="106">
        <v>0</v>
      </c>
      <c r="U35" s="106"/>
      <c r="V35" s="106"/>
      <c r="W35" s="107">
        <v>0</v>
      </c>
      <c r="X35" s="107"/>
      <c r="Y35" s="107"/>
      <c r="Z35" s="107"/>
      <c r="AA35" s="64"/>
    </row>
    <row r="36" spans="1:27" ht="15" customHeight="1">
      <c r="A36" s="64"/>
      <c r="B36" s="100"/>
      <c r="C36" s="100"/>
      <c r="D36" s="101"/>
      <c r="E36" s="101"/>
      <c r="F36" s="101"/>
      <c r="G36" s="101"/>
      <c r="H36" s="101"/>
      <c r="I36" s="101"/>
      <c r="J36" s="101"/>
      <c r="K36" s="101"/>
      <c r="L36" s="102"/>
      <c r="M36" s="102"/>
      <c r="N36" s="102"/>
      <c r="O36" s="106" t="s">
        <v>425</v>
      </c>
      <c r="P36" s="106"/>
      <c r="Q36" s="106"/>
      <c r="R36" s="106"/>
      <c r="S36" s="106"/>
      <c r="T36" s="106">
        <v>0</v>
      </c>
      <c r="U36" s="106"/>
      <c r="V36" s="106"/>
      <c r="W36" s="107">
        <v>0</v>
      </c>
      <c r="X36" s="107"/>
      <c r="Y36" s="107"/>
      <c r="Z36" s="107"/>
      <c r="AA36" s="64"/>
    </row>
    <row r="37" spans="1:27" ht="10" customHeight="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</row>
    <row r="38" spans="1:27" s="139" customFormat="1" ht="12" customHeight="1">
      <c r="A38" s="138"/>
      <c r="B38" s="138"/>
      <c r="C38" s="138"/>
      <c r="D38" s="153" t="s">
        <v>114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42">
        <f>W11+W17+W22+W27+W32</f>
        <v>0</v>
      </c>
      <c r="X38" s="142"/>
      <c r="Y38" s="142"/>
      <c r="Z38" s="149"/>
      <c r="AA38" s="138"/>
    </row>
    <row r="39" spans="1:27" s="114" customFormat="1" ht="12" customHeight="1">
      <c r="A39" s="113"/>
      <c r="B39" s="113"/>
      <c r="C39" s="113"/>
      <c r="D39" s="154" t="s">
        <v>125</v>
      </c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48"/>
      <c r="X39" s="148"/>
      <c r="Y39" s="148"/>
      <c r="Z39" s="150"/>
      <c r="AA39" s="113"/>
    </row>
    <row r="40" spans="1:27" s="114" customFormat="1" ht="12" customHeight="1">
      <c r="A40" s="113"/>
      <c r="B40" s="113"/>
      <c r="C40" s="113"/>
      <c r="D40" s="154" t="str">
        <f>CONCATENATE("  ","Contributie asiguratori ")</f>
        <v xml:space="preserve">  Contributie asiguratori </v>
      </c>
      <c r="E40" s="154"/>
      <c r="F40" s="154"/>
      <c r="G40" s="154"/>
      <c r="H40" s="154"/>
      <c r="I40" s="144">
        <v>2.5000000000000001E-2</v>
      </c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2">
        <f>I40*(W13+W19+W24+W29+W34)</f>
        <v>0</v>
      </c>
      <c r="X40" s="142"/>
      <c r="Y40" s="142"/>
      <c r="Z40" s="150"/>
      <c r="AA40" s="113"/>
    </row>
    <row r="41" spans="1:27" s="114" customFormat="1" ht="12" customHeight="1">
      <c r="A41" s="113"/>
      <c r="B41" s="113"/>
      <c r="C41" s="113"/>
      <c r="D41" s="153" t="s">
        <v>430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42">
        <f>W38+W40</f>
        <v>0</v>
      </c>
      <c r="X41" s="142"/>
      <c r="Y41" s="142"/>
      <c r="Z41" s="150"/>
      <c r="AA41" s="113"/>
    </row>
    <row r="42" spans="1:27" s="114" customFormat="1" ht="12" customHeight="1">
      <c r="A42" s="113"/>
      <c r="B42" s="113"/>
      <c r="C42" s="113"/>
      <c r="D42" s="154" t="s">
        <v>437</v>
      </c>
      <c r="E42" s="154"/>
      <c r="F42" s="154"/>
      <c r="G42" s="154"/>
      <c r="H42" s="154"/>
      <c r="I42" s="146">
        <v>0</v>
      </c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2">
        <f>W41*I42</f>
        <v>0</v>
      </c>
      <c r="X42" s="142"/>
      <c r="Y42" s="142"/>
      <c r="Z42" s="150"/>
      <c r="AA42" s="113"/>
    </row>
    <row r="43" spans="1:27" s="114" customFormat="1" ht="12" customHeight="1">
      <c r="A43" s="113"/>
      <c r="B43" s="113"/>
      <c r="C43" s="113"/>
      <c r="D43" s="154" t="s">
        <v>438</v>
      </c>
      <c r="E43" s="154"/>
      <c r="F43" s="154"/>
      <c r="G43" s="154"/>
      <c r="H43" s="154"/>
      <c r="I43" s="146">
        <v>0</v>
      </c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2">
        <f>(W41+W42)*I43</f>
        <v>0</v>
      </c>
      <c r="X43" s="142"/>
      <c r="Y43" s="142"/>
      <c r="Z43" s="150"/>
      <c r="AA43" s="113"/>
    </row>
    <row r="44" spans="1:27" s="114" customFormat="1" ht="12" customHeight="1">
      <c r="A44" s="113"/>
      <c r="B44" s="113"/>
      <c r="C44" s="113"/>
      <c r="D44" s="153" t="s">
        <v>9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42">
        <f>W41+W42+W43</f>
        <v>0</v>
      </c>
      <c r="X44" s="142"/>
      <c r="Y44" s="142"/>
      <c r="Z44" s="150"/>
      <c r="AA44" s="113"/>
    </row>
    <row r="45" spans="1:27" s="114" customFormat="1" ht="12" customHeight="1">
      <c r="A45" s="113"/>
      <c r="B45" s="113"/>
      <c r="C45" s="113"/>
      <c r="D45" s="145" t="s">
        <v>439</v>
      </c>
      <c r="E45" s="143"/>
      <c r="F45" s="143"/>
      <c r="G45" s="143"/>
      <c r="H45" s="143"/>
      <c r="I45" s="146">
        <v>0</v>
      </c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2">
        <f>W44*I45</f>
        <v>0</v>
      </c>
      <c r="X45" s="142"/>
      <c r="Y45" s="142"/>
      <c r="Z45" s="151"/>
      <c r="AA45" s="113"/>
    </row>
    <row r="46" spans="1:27" s="114" customFormat="1" ht="12" customHeight="1">
      <c r="A46" s="113"/>
      <c r="B46" s="113"/>
      <c r="C46" s="113"/>
      <c r="D46" s="153" t="s">
        <v>440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42">
        <f>W44+W45</f>
        <v>0</v>
      </c>
      <c r="X46" s="142">
        <f>W44+X45</f>
        <v>0</v>
      </c>
      <c r="Y46" s="142"/>
      <c r="Z46" s="152"/>
      <c r="AA46" s="113"/>
    </row>
    <row r="47" spans="1:27" s="114" customFormat="1" ht="12" customHeight="1">
      <c r="A47" s="113"/>
      <c r="B47" s="113"/>
      <c r="C47" s="113"/>
      <c r="D47" s="154" t="s">
        <v>441</v>
      </c>
      <c r="E47" s="154"/>
      <c r="F47" s="154"/>
      <c r="G47" s="154"/>
      <c r="H47" s="154"/>
      <c r="I47" s="147">
        <v>0.19</v>
      </c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2">
        <f>W46*I47</f>
        <v>0</v>
      </c>
      <c r="X47" s="142">
        <f>X46*I47</f>
        <v>0</v>
      </c>
      <c r="Y47" s="142"/>
      <c r="Z47" s="152"/>
      <c r="AA47" s="113"/>
    </row>
    <row r="48" spans="1:27" s="139" customFormat="1" ht="12" customHeight="1">
      <c r="A48" s="138"/>
      <c r="B48" s="138"/>
      <c r="C48" s="138"/>
      <c r="D48" s="153" t="s">
        <v>442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42">
        <f>W46+W47</f>
        <v>0</v>
      </c>
      <c r="X48" s="142">
        <f>X46+X47</f>
        <v>0</v>
      </c>
      <c r="Y48" s="142"/>
      <c r="Z48" s="152"/>
      <c r="AA48" s="138"/>
    </row>
  </sheetData>
  <mergeCells count="146">
    <mergeCell ref="D46:V46"/>
    <mergeCell ref="W46:Y46"/>
    <mergeCell ref="D47:H47"/>
    <mergeCell ref="J47:V47"/>
    <mergeCell ref="W47:Y47"/>
    <mergeCell ref="D48:V48"/>
    <mergeCell ref="W48:Y48"/>
    <mergeCell ref="D43:H43"/>
    <mergeCell ref="J43:V43"/>
    <mergeCell ref="W43:Y43"/>
    <mergeCell ref="D44:V44"/>
    <mergeCell ref="W44:Y44"/>
    <mergeCell ref="J45:V45"/>
    <mergeCell ref="W45:Y45"/>
    <mergeCell ref="D40:H40"/>
    <mergeCell ref="J40:V40"/>
    <mergeCell ref="W40:Y40"/>
    <mergeCell ref="D41:V41"/>
    <mergeCell ref="W41:Y41"/>
    <mergeCell ref="D42:H42"/>
    <mergeCell ref="J42:V42"/>
    <mergeCell ref="W42:Y42"/>
    <mergeCell ref="D38:V38"/>
    <mergeCell ref="W38:Y38"/>
    <mergeCell ref="D39:V39"/>
    <mergeCell ref="W39:Y39"/>
    <mergeCell ref="T34:V34"/>
    <mergeCell ref="W34:Z34"/>
    <mergeCell ref="O35:S35"/>
    <mergeCell ref="T35:V35"/>
    <mergeCell ref="W35:Z35"/>
    <mergeCell ref="O36:S36"/>
    <mergeCell ref="T36:V36"/>
    <mergeCell ref="W36:Z36"/>
    <mergeCell ref="B32:C36"/>
    <mergeCell ref="D32:K36"/>
    <mergeCell ref="L32:N36"/>
    <mergeCell ref="O32:S32"/>
    <mergeCell ref="T32:V32"/>
    <mergeCell ref="W32:Z32"/>
    <mergeCell ref="O33:S33"/>
    <mergeCell ref="T33:V33"/>
    <mergeCell ref="W33:Z33"/>
    <mergeCell ref="O34:S34"/>
    <mergeCell ref="T29:V29"/>
    <mergeCell ref="W29:Z29"/>
    <mergeCell ref="O30:S30"/>
    <mergeCell ref="T30:V30"/>
    <mergeCell ref="W30:Z30"/>
    <mergeCell ref="O31:S31"/>
    <mergeCell ref="T31:V31"/>
    <mergeCell ref="W31:Z31"/>
    <mergeCell ref="B27:C31"/>
    <mergeCell ref="D27:K31"/>
    <mergeCell ref="L27:N31"/>
    <mergeCell ref="O27:S27"/>
    <mergeCell ref="T27:V27"/>
    <mergeCell ref="W27:Z27"/>
    <mergeCell ref="O28:S28"/>
    <mergeCell ref="T28:V28"/>
    <mergeCell ref="W28:Z28"/>
    <mergeCell ref="O29:S29"/>
    <mergeCell ref="T24:V24"/>
    <mergeCell ref="W24:Z24"/>
    <mergeCell ref="O25:S25"/>
    <mergeCell ref="T25:V25"/>
    <mergeCell ref="W25:Z25"/>
    <mergeCell ref="O26:S26"/>
    <mergeCell ref="T26:V26"/>
    <mergeCell ref="W26:Z26"/>
    <mergeCell ref="B22:C26"/>
    <mergeCell ref="D22:K26"/>
    <mergeCell ref="L22:N26"/>
    <mergeCell ref="O22:S22"/>
    <mergeCell ref="T22:V22"/>
    <mergeCell ref="W22:Z22"/>
    <mergeCell ref="O23:S23"/>
    <mergeCell ref="T23:V23"/>
    <mergeCell ref="W23:Z23"/>
    <mergeCell ref="O24:S24"/>
    <mergeCell ref="T19:V19"/>
    <mergeCell ref="W19:Z19"/>
    <mergeCell ref="O20:S20"/>
    <mergeCell ref="T20:V20"/>
    <mergeCell ref="W20:Z20"/>
    <mergeCell ref="O21:S21"/>
    <mergeCell ref="T21:V21"/>
    <mergeCell ref="W21:Z21"/>
    <mergeCell ref="B17:C21"/>
    <mergeCell ref="D17:K21"/>
    <mergeCell ref="L17:N21"/>
    <mergeCell ref="O17:S17"/>
    <mergeCell ref="T17:V17"/>
    <mergeCell ref="W17:Z17"/>
    <mergeCell ref="O18:S18"/>
    <mergeCell ref="T18:V18"/>
    <mergeCell ref="W18:Z18"/>
    <mergeCell ref="O19:S19"/>
    <mergeCell ref="B16:C16"/>
    <mergeCell ref="D16:K16"/>
    <mergeCell ref="L16:N16"/>
    <mergeCell ref="O16:S16"/>
    <mergeCell ref="T16:V16"/>
    <mergeCell ref="W16:Z16"/>
    <mergeCell ref="T13:V13"/>
    <mergeCell ref="W13:Z13"/>
    <mergeCell ref="O14:S14"/>
    <mergeCell ref="T14:V14"/>
    <mergeCell ref="W14:Z14"/>
    <mergeCell ref="O15:S15"/>
    <mergeCell ref="T15:V15"/>
    <mergeCell ref="W15:Z15"/>
    <mergeCell ref="B11:C15"/>
    <mergeCell ref="D11:K15"/>
    <mergeCell ref="L11:N15"/>
    <mergeCell ref="O11:S11"/>
    <mergeCell ref="T11:V11"/>
    <mergeCell ref="W11:Z11"/>
    <mergeCell ref="O12:S12"/>
    <mergeCell ref="T12:V12"/>
    <mergeCell ref="W12:Z12"/>
    <mergeCell ref="O13:S13"/>
    <mergeCell ref="B10:C10"/>
    <mergeCell ref="D10:K10"/>
    <mergeCell ref="L10:N10"/>
    <mergeCell ref="O10:S10"/>
    <mergeCell ref="T10:V10"/>
    <mergeCell ref="W10:Z10"/>
    <mergeCell ref="B6:Z6"/>
    <mergeCell ref="B8:S8"/>
    <mergeCell ref="T8:Z8"/>
    <mergeCell ref="B9:C9"/>
    <mergeCell ref="D9:K9"/>
    <mergeCell ref="L9:N9"/>
    <mergeCell ref="O9:S9"/>
    <mergeCell ref="T9:V9"/>
    <mergeCell ref="W9:Z9"/>
    <mergeCell ref="B2:D2"/>
    <mergeCell ref="E2:Q2"/>
    <mergeCell ref="R2:Z5"/>
    <mergeCell ref="B3:D3"/>
    <mergeCell ref="E3:Q3"/>
    <mergeCell ref="B4:D4"/>
    <mergeCell ref="E4:Q4"/>
    <mergeCell ref="B5:D5"/>
    <mergeCell ref="E5:Q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D0232-15A3-4CC0-ABE4-F484ECCB67E0}">
  <dimension ref="A1:AA32"/>
  <sheetViews>
    <sheetView topLeftCell="A18" workbookViewId="0">
      <selection activeCell="W25" sqref="W25:Y25"/>
    </sheetView>
  </sheetViews>
  <sheetFormatPr defaultRowHeight="14.5"/>
  <cols>
    <col min="1" max="1" width="3.453125" customWidth="1"/>
    <col min="2" max="2" width="5" customWidth="1"/>
    <col min="3" max="3" width="0.7265625" customWidth="1"/>
    <col min="4" max="4" width="6" customWidth="1"/>
    <col min="5" max="5" width="13.453125" customWidth="1"/>
    <col min="6" max="6" width="5" customWidth="1"/>
    <col min="7" max="7" width="3.453125" customWidth="1"/>
    <col min="8" max="8" width="1.7265625" customWidth="1"/>
    <col min="9" max="9" width="11.7265625" customWidth="1"/>
    <col min="10" max="10" width="0.81640625" customWidth="1"/>
    <col min="11" max="11" width="3.81640625" customWidth="1"/>
    <col min="12" max="12" width="3.7265625" customWidth="1"/>
    <col min="13" max="13" width="0.81640625" customWidth="1"/>
    <col min="14" max="14" width="2.1796875" customWidth="1"/>
    <col min="15" max="15" width="0.26953125" customWidth="1"/>
    <col min="16" max="16" width="1.7265625" customWidth="1"/>
    <col min="17" max="17" width="5" customWidth="1"/>
    <col min="18" max="19" width="1.7265625" customWidth="1"/>
    <col min="20" max="21" width="3.453125" customWidth="1"/>
    <col min="22" max="23" width="5" customWidth="1"/>
    <col min="24" max="25" width="3.453125" customWidth="1"/>
    <col min="26" max="26" width="0.81640625" customWidth="1"/>
    <col min="27" max="27" width="3.453125" customWidth="1"/>
    <col min="257" max="257" width="3.453125" customWidth="1"/>
    <col min="258" max="258" width="5" customWidth="1"/>
    <col min="259" max="259" width="0.7265625" customWidth="1"/>
    <col min="260" max="260" width="6" customWidth="1"/>
    <col min="261" max="261" width="13.453125" customWidth="1"/>
    <col min="262" max="262" width="5" customWidth="1"/>
    <col min="263" max="263" width="3.453125" customWidth="1"/>
    <col min="264" max="264" width="1.7265625" customWidth="1"/>
    <col min="265" max="265" width="11.7265625" customWidth="1"/>
    <col min="266" max="266" width="0.81640625" customWidth="1"/>
    <col min="267" max="267" width="3.81640625" customWidth="1"/>
    <col min="268" max="268" width="3.7265625" customWidth="1"/>
    <col min="269" max="269" width="0.81640625" customWidth="1"/>
    <col min="270" max="270" width="2.1796875" customWidth="1"/>
    <col min="271" max="271" width="0.26953125" customWidth="1"/>
    <col min="272" max="272" width="1.7265625" customWidth="1"/>
    <col min="273" max="273" width="5" customWidth="1"/>
    <col min="274" max="275" width="1.7265625" customWidth="1"/>
    <col min="276" max="277" width="3.453125" customWidth="1"/>
    <col min="278" max="279" width="5" customWidth="1"/>
    <col min="280" max="281" width="3.453125" customWidth="1"/>
    <col min="282" max="282" width="0.81640625" customWidth="1"/>
    <col min="283" max="283" width="3.453125" customWidth="1"/>
    <col min="513" max="513" width="3.453125" customWidth="1"/>
    <col min="514" max="514" width="5" customWidth="1"/>
    <col min="515" max="515" width="0.7265625" customWidth="1"/>
    <col min="516" max="516" width="6" customWidth="1"/>
    <col min="517" max="517" width="13.453125" customWidth="1"/>
    <col min="518" max="518" width="5" customWidth="1"/>
    <col min="519" max="519" width="3.453125" customWidth="1"/>
    <col min="520" max="520" width="1.7265625" customWidth="1"/>
    <col min="521" max="521" width="11.7265625" customWidth="1"/>
    <col min="522" max="522" width="0.81640625" customWidth="1"/>
    <col min="523" max="523" width="3.81640625" customWidth="1"/>
    <col min="524" max="524" width="3.7265625" customWidth="1"/>
    <col min="525" max="525" width="0.81640625" customWidth="1"/>
    <col min="526" max="526" width="2.1796875" customWidth="1"/>
    <col min="527" max="527" width="0.26953125" customWidth="1"/>
    <col min="528" max="528" width="1.7265625" customWidth="1"/>
    <col min="529" max="529" width="5" customWidth="1"/>
    <col min="530" max="531" width="1.7265625" customWidth="1"/>
    <col min="532" max="533" width="3.453125" customWidth="1"/>
    <col min="534" max="535" width="5" customWidth="1"/>
    <col min="536" max="537" width="3.453125" customWidth="1"/>
    <col min="538" max="538" width="0.81640625" customWidth="1"/>
    <col min="539" max="539" width="3.453125" customWidth="1"/>
    <col min="769" max="769" width="3.453125" customWidth="1"/>
    <col min="770" max="770" width="5" customWidth="1"/>
    <col min="771" max="771" width="0.7265625" customWidth="1"/>
    <col min="772" max="772" width="6" customWidth="1"/>
    <col min="773" max="773" width="13.453125" customWidth="1"/>
    <col min="774" max="774" width="5" customWidth="1"/>
    <col min="775" max="775" width="3.453125" customWidth="1"/>
    <col min="776" max="776" width="1.7265625" customWidth="1"/>
    <col min="777" max="777" width="11.7265625" customWidth="1"/>
    <col min="778" max="778" width="0.81640625" customWidth="1"/>
    <col min="779" max="779" width="3.81640625" customWidth="1"/>
    <col min="780" max="780" width="3.7265625" customWidth="1"/>
    <col min="781" max="781" width="0.81640625" customWidth="1"/>
    <col min="782" max="782" width="2.1796875" customWidth="1"/>
    <col min="783" max="783" width="0.26953125" customWidth="1"/>
    <col min="784" max="784" width="1.7265625" customWidth="1"/>
    <col min="785" max="785" width="5" customWidth="1"/>
    <col min="786" max="787" width="1.7265625" customWidth="1"/>
    <col min="788" max="789" width="3.453125" customWidth="1"/>
    <col min="790" max="791" width="5" customWidth="1"/>
    <col min="792" max="793" width="3.453125" customWidth="1"/>
    <col min="794" max="794" width="0.81640625" customWidth="1"/>
    <col min="795" max="795" width="3.453125" customWidth="1"/>
    <col min="1025" max="1025" width="3.453125" customWidth="1"/>
    <col min="1026" max="1026" width="5" customWidth="1"/>
    <col min="1027" max="1027" width="0.7265625" customWidth="1"/>
    <col min="1028" max="1028" width="6" customWidth="1"/>
    <col min="1029" max="1029" width="13.453125" customWidth="1"/>
    <col min="1030" max="1030" width="5" customWidth="1"/>
    <col min="1031" max="1031" width="3.453125" customWidth="1"/>
    <col min="1032" max="1032" width="1.7265625" customWidth="1"/>
    <col min="1033" max="1033" width="11.7265625" customWidth="1"/>
    <col min="1034" max="1034" width="0.81640625" customWidth="1"/>
    <col min="1035" max="1035" width="3.81640625" customWidth="1"/>
    <col min="1036" max="1036" width="3.7265625" customWidth="1"/>
    <col min="1037" max="1037" width="0.81640625" customWidth="1"/>
    <col min="1038" max="1038" width="2.1796875" customWidth="1"/>
    <col min="1039" max="1039" width="0.26953125" customWidth="1"/>
    <col min="1040" max="1040" width="1.7265625" customWidth="1"/>
    <col min="1041" max="1041" width="5" customWidth="1"/>
    <col min="1042" max="1043" width="1.7265625" customWidth="1"/>
    <col min="1044" max="1045" width="3.453125" customWidth="1"/>
    <col min="1046" max="1047" width="5" customWidth="1"/>
    <col min="1048" max="1049" width="3.453125" customWidth="1"/>
    <col min="1050" max="1050" width="0.81640625" customWidth="1"/>
    <col min="1051" max="1051" width="3.453125" customWidth="1"/>
    <col min="1281" max="1281" width="3.453125" customWidth="1"/>
    <col min="1282" max="1282" width="5" customWidth="1"/>
    <col min="1283" max="1283" width="0.7265625" customWidth="1"/>
    <col min="1284" max="1284" width="6" customWidth="1"/>
    <col min="1285" max="1285" width="13.453125" customWidth="1"/>
    <col min="1286" max="1286" width="5" customWidth="1"/>
    <col min="1287" max="1287" width="3.453125" customWidth="1"/>
    <col min="1288" max="1288" width="1.7265625" customWidth="1"/>
    <col min="1289" max="1289" width="11.7265625" customWidth="1"/>
    <col min="1290" max="1290" width="0.81640625" customWidth="1"/>
    <col min="1291" max="1291" width="3.81640625" customWidth="1"/>
    <col min="1292" max="1292" width="3.7265625" customWidth="1"/>
    <col min="1293" max="1293" width="0.81640625" customWidth="1"/>
    <col min="1294" max="1294" width="2.1796875" customWidth="1"/>
    <col min="1295" max="1295" width="0.26953125" customWidth="1"/>
    <col min="1296" max="1296" width="1.7265625" customWidth="1"/>
    <col min="1297" max="1297" width="5" customWidth="1"/>
    <col min="1298" max="1299" width="1.7265625" customWidth="1"/>
    <col min="1300" max="1301" width="3.453125" customWidth="1"/>
    <col min="1302" max="1303" width="5" customWidth="1"/>
    <col min="1304" max="1305" width="3.453125" customWidth="1"/>
    <col min="1306" max="1306" width="0.81640625" customWidth="1"/>
    <col min="1307" max="1307" width="3.453125" customWidth="1"/>
    <col min="1537" max="1537" width="3.453125" customWidth="1"/>
    <col min="1538" max="1538" width="5" customWidth="1"/>
    <col min="1539" max="1539" width="0.7265625" customWidth="1"/>
    <col min="1540" max="1540" width="6" customWidth="1"/>
    <col min="1541" max="1541" width="13.453125" customWidth="1"/>
    <col min="1542" max="1542" width="5" customWidth="1"/>
    <col min="1543" max="1543" width="3.453125" customWidth="1"/>
    <col min="1544" max="1544" width="1.7265625" customWidth="1"/>
    <col min="1545" max="1545" width="11.7265625" customWidth="1"/>
    <col min="1546" max="1546" width="0.81640625" customWidth="1"/>
    <col min="1547" max="1547" width="3.81640625" customWidth="1"/>
    <col min="1548" max="1548" width="3.7265625" customWidth="1"/>
    <col min="1549" max="1549" width="0.81640625" customWidth="1"/>
    <col min="1550" max="1550" width="2.1796875" customWidth="1"/>
    <col min="1551" max="1551" width="0.26953125" customWidth="1"/>
    <col min="1552" max="1552" width="1.7265625" customWidth="1"/>
    <col min="1553" max="1553" width="5" customWidth="1"/>
    <col min="1554" max="1555" width="1.7265625" customWidth="1"/>
    <col min="1556" max="1557" width="3.453125" customWidth="1"/>
    <col min="1558" max="1559" width="5" customWidth="1"/>
    <col min="1560" max="1561" width="3.453125" customWidth="1"/>
    <col min="1562" max="1562" width="0.81640625" customWidth="1"/>
    <col min="1563" max="1563" width="3.453125" customWidth="1"/>
    <col min="1793" max="1793" width="3.453125" customWidth="1"/>
    <col min="1794" max="1794" width="5" customWidth="1"/>
    <col min="1795" max="1795" width="0.7265625" customWidth="1"/>
    <col min="1796" max="1796" width="6" customWidth="1"/>
    <col min="1797" max="1797" width="13.453125" customWidth="1"/>
    <col min="1798" max="1798" width="5" customWidth="1"/>
    <col min="1799" max="1799" width="3.453125" customWidth="1"/>
    <col min="1800" max="1800" width="1.7265625" customWidth="1"/>
    <col min="1801" max="1801" width="11.7265625" customWidth="1"/>
    <col min="1802" max="1802" width="0.81640625" customWidth="1"/>
    <col min="1803" max="1803" width="3.81640625" customWidth="1"/>
    <col min="1804" max="1804" width="3.7265625" customWidth="1"/>
    <col min="1805" max="1805" width="0.81640625" customWidth="1"/>
    <col min="1806" max="1806" width="2.1796875" customWidth="1"/>
    <col min="1807" max="1807" width="0.26953125" customWidth="1"/>
    <col min="1808" max="1808" width="1.7265625" customWidth="1"/>
    <col min="1809" max="1809" width="5" customWidth="1"/>
    <col min="1810" max="1811" width="1.7265625" customWidth="1"/>
    <col min="1812" max="1813" width="3.453125" customWidth="1"/>
    <col min="1814" max="1815" width="5" customWidth="1"/>
    <col min="1816" max="1817" width="3.453125" customWidth="1"/>
    <col min="1818" max="1818" width="0.81640625" customWidth="1"/>
    <col min="1819" max="1819" width="3.453125" customWidth="1"/>
    <col min="2049" max="2049" width="3.453125" customWidth="1"/>
    <col min="2050" max="2050" width="5" customWidth="1"/>
    <col min="2051" max="2051" width="0.7265625" customWidth="1"/>
    <col min="2052" max="2052" width="6" customWidth="1"/>
    <col min="2053" max="2053" width="13.453125" customWidth="1"/>
    <col min="2054" max="2054" width="5" customWidth="1"/>
    <col min="2055" max="2055" width="3.453125" customWidth="1"/>
    <col min="2056" max="2056" width="1.7265625" customWidth="1"/>
    <col min="2057" max="2057" width="11.7265625" customWidth="1"/>
    <col min="2058" max="2058" width="0.81640625" customWidth="1"/>
    <col min="2059" max="2059" width="3.81640625" customWidth="1"/>
    <col min="2060" max="2060" width="3.7265625" customWidth="1"/>
    <col min="2061" max="2061" width="0.81640625" customWidth="1"/>
    <col min="2062" max="2062" width="2.1796875" customWidth="1"/>
    <col min="2063" max="2063" width="0.26953125" customWidth="1"/>
    <col min="2064" max="2064" width="1.7265625" customWidth="1"/>
    <col min="2065" max="2065" width="5" customWidth="1"/>
    <col min="2066" max="2067" width="1.7265625" customWidth="1"/>
    <col min="2068" max="2069" width="3.453125" customWidth="1"/>
    <col min="2070" max="2071" width="5" customWidth="1"/>
    <col min="2072" max="2073" width="3.453125" customWidth="1"/>
    <col min="2074" max="2074" width="0.81640625" customWidth="1"/>
    <col min="2075" max="2075" width="3.453125" customWidth="1"/>
    <col min="2305" max="2305" width="3.453125" customWidth="1"/>
    <col min="2306" max="2306" width="5" customWidth="1"/>
    <col min="2307" max="2307" width="0.7265625" customWidth="1"/>
    <col min="2308" max="2308" width="6" customWidth="1"/>
    <col min="2309" max="2309" width="13.453125" customWidth="1"/>
    <col min="2310" max="2310" width="5" customWidth="1"/>
    <col min="2311" max="2311" width="3.453125" customWidth="1"/>
    <col min="2312" max="2312" width="1.7265625" customWidth="1"/>
    <col min="2313" max="2313" width="11.7265625" customWidth="1"/>
    <col min="2314" max="2314" width="0.81640625" customWidth="1"/>
    <col min="2315" max="2315" width="3.81640625" customWidth="1"/>
    <col min="2316" max="2316" width="3.7265625" customWidth="1"/>
    <col min="2317" max="2317" width="0.81640625" customWidth="1"/>
    <col min="2318" max="2318" width="2.1796875" customWidth="1"/>
    <col min="2319" max="2319" width="0.26953125" customWidth="1"/>
    <col min="2320" max="2320" width="1.7265625" customWidth="1"/>
    <col min="2321" max="2321" width="5" customWidth="1"/>
    <col min="2322" max="2323" width="1.7265625" customWidth="1"/>
    <col min="2324" max="2325" width="3.453125" customWidth="1"/>
    <col min="2326" max="2327" width="5" customWidth="1"/>
    <col min="2328" max="2329" width="3.453125" customWidth="1"/>
    <col min="2330" max="2330" width="0.81640625" customWidth="1"/>
    <col min="2331" max="2331" width="3.453125" customWidth="1"/>
    <col min="2561" max="2561" width="3.453125" customWidth="1"/>
    <col min="2562" max="2562" width="5" customWidth="1"/>
    <col min="2563" max="2563" width="0.7265625" customWidth="1"/>
    <col min="2564" max="2564" width="6" customWidth="1"/>
    <col min="2565" max="2565" width="13.453125" customWidth="1"/>
    <col min="2566" max="2566" width="5" customWidth="1"/>
    <col min="2567" max="2567" width="3.453125" customWidth="1"/>
    <col min="2568" max="2568" width="1.7265625" customWidth="1"/>
    <col min="2569" max="2569" width="11.7265625" customWidth="1"/>
    <col min="2570" max="2570" width="0.81640625" customWidth="1"/>
    <col min="2571" max="2571" width="3.81640625" customWidth="1"/>
    <col min="2572" max="2572" width="3.7265625" customWidth="1"/>
    <col min="2573" max="2573" width="0.81640625" customWidth="1"/>
    <col min="2574" max="2574" width="2.1796875" customWidth="1"/>
    <col min="2575" max="2575" width="0.26953125" customWidth="1"/>
    <col min="2576" max="2576" width="1.7265625" customWidth="1"/>
    <col min="2577" max="2577" width="5" customWidth="1"/>
    <col min="2578" max="2579" width="1.7265625" customWidth="1"/>
    <col min="2580" max="2581" width="3.453125" customWidth="1"/>
    <col min="2582" max="2583" width="5" customWidth="1"/>
    <col min="2584" max="2585" width="3.453125" customWidth="1"/>
    <col min="2586" max="2586" width="0.81640625" customWidth="1"/>
    <col min="2587" max="2587" width="3.453125" customWidth="1"/>
    <col min="2817" max="2817" width="3.453125" customWidth="1"/>
    <col min="2818" max="2818" width="5" customWidth="1"/>
    <col min="2819" max="2819" width="0.7265625" customWidth="1"/>
    <col min="2820" max="2820" width="6" customWidth="1"/>
    <col min="2821" max="2821" width="13.453125" customWidth="1"/>
    <col min="2822" max="2822" width="5" customWidth="1"/>
    <col min="2823" max="2823" width="3.453125" customWidth="1"/>
    <col min="2824" max="2824" width="1.7265625" customWidth="1"/>
    <col min="2825" max="2825" width="11.7265625" customWidth="1"/>
    <col min="2826" max="2826" width="0.81640625" customWidth="1"/>
    <col min="2827" max="2827" width="3.81640625" customWidth="1"/>
    <col min="2828" max="2828" width="3.7265625" customWidth="1"/>
    <col min="2829" max="2829" width="0.81640625" customWidth="1"/>
    <col min="2830" max="2830" width="2.1796875" customWidth="1"/>
    <col min="2831" max="2831" width="0.26953125" customWidth="1"/>
    <col min="2832" max="2832" width="1.7265625" customWidth="1"/>
    <col min="2833" max="2833" width="5" customWidth="1"/>
    <col min="2834" max="2835" width="1.7265625" customWidth="1"/>
    <col min="2836" max="2837" width="3.453125" customWidth="1"/>
    <col min="2838" max="2839" width="5" customWidth="1"/>
    <col min="2840" max="2841" width="3.453125" customWidth="1"/>
    <col min="2842" max="2842" width="0.81640625" customWidth="1"/>
    <col min="2843" max="2843" width="3.453125" customWidth="1"/>
    <col min="3073" max="3073" width="3.453125" customWidth="1"/>
    <col min="3074" max="3074" width="5" customWidth="1"/>
    <col min="3075" max="3075" width="0.7265625" customWidth="1"/>
    <col min="3076" max="3076" width="6" customWidth="1"/>
    <col min="3077" max="3077" width="13.453125" customWidth="1"/>
    <col min="3078" max="3078" width="5" customWidth="1"/>
    <col min="3079" max="3079" width="3.453125" customWidth="1"/>
    <col min="3080" max="3080" width="1.7265625" customWidth="1"/>
    <col min="3081" max="3081" width="11.7265625" customWidth="1"/>
    <col min="3082" max="3082" width="0.81640625" customWidth="1"/>
    <col min="3083" max="3083" width="3.81640625" customWidth="1"/>
    <col min="3084" max="3084" width="3.7265625" customWidth="1"/>
    <col min="3085" max="3085" width="0.81640625" customWidth="1"/>
    <col min="3086" max="3086" width="2.1796875" customWidth="1"/>
    <col min="3087" max="3087" width="0.26953125" customWidth="1"/>
    <col min="3088" max="3088" width="1.7265625" customWidth="1"/>
    <col min="3089" max="3089" width="5" customWidth="1"/>
    <col min="3090" max="3091" width="1.7265625" customWidth="1"/>
    <col min="3092" max="3093" width="3.453125" customWidth="1"/>
    <col min="3094" max="3095" width="5" customWidth="1"/>
    <col min="3096" max="3097" width="3.453125" customWidth="1"/>
    <col min="3098" max="3098" width="0.81640625" customWidth="1"/>
    <col min="3099" max="3099" width="3.453125" customWidth="1"/>
    <col min="3329" max="3329" width="3.453125" customWidth="1"/>
    <col min="3330" max="3330" width="5" customWidth="1"/>
    <col min="3331" max="3331" width="0.7265625" customWidth="1"/>
    <col min="3332" max="3332" width="6" customWidth="1"/>
    <col min="3333" max="3333" width="13.453125" customWidth="1"/>
    <col min="3334" max="3334" width="5" customWidth="1"/>
    <col min="3335" max="3335" width="3.453125" customWidth="1"/>
    <col min="3336" max="3336" width="1.7265625" customWidth="1"/>
    <col min="3337" max="3337" width="11.7265625" customWidth="1"/>
    <col min="3338" max="3338" width="0.81640625" customWidth="1"/>
    <col min="3339" max="3339" width="3.81640625" customWidth="1"/>
    <col min="3340" max="3340" width="3.7265625" customWidth="1"/>
    <col min="3341" max="3341" width="0.81640625" customWidth="1"/>
    <col min="3342" max="3342" width="2.1796875" customWidth="1"/>
    <col min="3343" max="3343" width="0.26953125" customWidth="1"/>
    <col min="3344" max="3344" width="1.7265625" customWidth="1"/>
    <col min="3345" max="3345" width="5" customWidth="1"/>
    <col min="3346" max="3347" width="1.7265625" customWidth="1"/>
    <col min="3348" max="3349" width="3.453125" customWidth="1"/>
    <col min="3350" max="3351" width="5" customWidth="1"/>
    <col min="3352" max="3353" width="3.453125" customWidth="1"/>
    <col min="3354" max="3354" width="0.81640625" customWidth="1"/>
    <col min="3355" max="3355" width="3.453125" customWidth="1"/>
    <col min="3585" max="3585" width="3.453125" customWidth="1"/>
    <col min="3586" max="3586" width="5" customWidth="1"/>
    <col min="3587" max="3587" width="0.7265625" customWidth="1"/>
    <col min="3588" max="3588" width="6" customWidth="1"/>
    <col min="3589" max="3589" width="13.453125" customWidth="1"/>
    <col min="3590" max="3590" width="5" customWidth="1"/>
    <col min="3591" max="3591" width="3.453125" customWidth="1"/>
    <col min="3592" max="3592" width="1.7265625" customWidth="1"/>
    <col min="3593" max="3593" width="11.7265625" customWidth="1"/>
    <col min="3594" max="3594" width="0.81640625" customWidth="1"/>
    <col min="3595" max="3595" width="3.81640625" customWidth="1"/>
    <col min="3596" max="3596" width="3.7265625" customWidth="1"/>
    <col min="3597" max="3597" width="0.81640625" customWidth="1"/>
    <col min="3598" max="3598" width="2.1796875" customWidth="1"/>
    <col min="3599" max="3599" width="0.26953125" customWidth="1"/>
    <col min="3600" max="3600" width="1.7265625" customWidth="1"/>
    <col min="3601" max="3601" width="5" customWidth="1"/>
    <col min="3602" max="3603" width="1.7265625" customWidth="1"/>
    <col min="3604" max="3605" width="3.453125" customWidth="1"/>
    <col min="3606" max="3607" width="5" customWidth="1"/>
    <col min="3608" max="3609" width="3.453125" customWidth="1"/>
    <col min="3610" max="3610" width="0.81640625" customWidth="1"/>
    <col min="3611" max="3611" width="3.453125" customWidth="1"/>
    <col min="3841" max="3841" width="3.453125" customWidth="1"/>
    <col min="3842" max="3842" width="5" customWidth="1"/>
    <col min="3843" max="3843" width="0.7265625" customWidth="1"/>
    <col min="3844" max="3844" width="6" customWidth="1"/>
    <col min="3845" max="3845" width="13.453125" customWidth="1"/>
    <col min="3846" max="3846" width="5" customWidth="1"/>
    <col min="3847" max="3847" width="3.453125" customWidth="1"/>
    <col min="3848" max="3848" width="1.7265625" customWidth="1"/>
    <col min="3849" max="3849" width="11.7265625" customWidth="1"/>
    <col min="3850" max="3850" width="0.81640625" customWidth="1"/>
    <col min="3851" max="3851" width="3.81640625" customWidth="1"/>
    <col min="3852" max="3852" width="3.7265625" customWidth="1"/>
    <col min="3853" max="3853" width="0.81640625" customWidth="1"/>
    <col min="3854" max="3854" width="2.1796875" customWidth="1"/>
    <col min="3855" max="3855" width="0.26953125" customWidth="1"/>
    <col min="3856" max="3856" width="1.7265625" customWidth="1"/>
    <col min="3857" max="3857" width="5" customWidth="1"/>
    <col min="3858" max="3859" width="1.7265625" customWidth="1"/>
    <col min="3860" max="3861" width="3.453125" customWidth="1"/>
    <col min="3862" max="3863" width="5" customWidth="1"/>
    <col min="3864" max="3865" width="3.453125" customWidth="1"/>
    <col min="3866" max="3866" width="0.81640625" customWidth="1"/>
    <col min="3867" max="3867" width="3.453125" customWidth="1"/>
    <col min="4097" max="4097" width="3.453125" customWidth="1"/>
    <col min="4098" max="4098" width="5" customWidth="1"/>
    <col min="4099" max="4099" width="0.7265625" customWidth="1"/>
    <col min="4100" max="4100" width="6" customWidth="1"/>
    <col min="4101" max="4101" width="13.453125" customWidth="1"/>
    <col min="4102" max="4102" width="5" customWidth="1"/>
    <col min="4103" max="4103" width="3.453125" customWidth="1"/>
    <col min="4104" max="4104" width="1.7265625" customWidth="1"/>
    <col min="4105" max="4105" width="11.7265625" customWidth="1"/>
    <col min="4106" max="4106" width="0.81640625" customWidth="1"/>
    <col min="4107" max="4107" width="3.81640625" customWidth="1"/>
    <col min="4108" max="4108" width="3.7265625" customWidth="1"/>
    <col min="4109" max="4109" width="0.81640625" customWidth="1"/>
    <col min="4110" max="4110" width="2.1796875" customWidth="1"/>
    <col min="4111" max="4111" width="0.26953125" customWidth="1"/>
    <col min="4112" max="4112" width="1.7265625" customWidth="1"/>
    <col min="4113" max="4113" width="5" customWidth="1"/>
    <col min="4114" max="4115" width="1.7265625" customWidth="1"/>
    <col min="4116" max="4117" width="3.453125" customWidth="1"/>
    <col min="4118" max="4119" width="5" customWidth="1"/>
    <col min="4120" max="4121" width="3.453125" customWidth="1"/>
    <col min="4122" max="4122" width="0.81640625" customWidth="1"/>
    <col min="4123" max="4123" width="3.453125" customWidth="1"/>
    <col min="4353" max="4353" width="3.453125" customWidth="1"/>
    <col min="4354" max="4354" width="5" customWidth="1"/>
    <col min="4355" max="4355" width="0.7265625" customWidth="1"/>
    <col min="4356" max="4356" width="6" customWidth="1"/>
    <col min="4357" max="4357" width="13.453125" customWidth="1"/>
    <col min="4358" max="4358" width="5" customWidth="1"/>
    <col min="4359" max="4359" width="3.453125" customWidth="1"/>
    <col min="4360" max="4360" width="1.7265625" customWidth="1"/>
    <col min="4361" max="4361" width="11.7265625" customWidth="1"/>
    <col min="4362" max="4362" width="0.81640625" customWidth="1"/>
    <col min="4363" max="4363" width="3.81640625" customWidth="1"/>
    <col min="4364" max="4364" width="3.7265625" customWidth="1"/>
    <col min="4365" max="4365" width="0.81640625" customWidth="1"/>
    <col min="4366" max="4366" width="2.1796875" customWidth="1"/>
    <col min="4367" max="4367" width="0.26953125" customWidth="1"/>
    <col min="4368" max="4368" width="1.7265625" customWidth="1"/>
    <col min="4369" max="4369" width="5" customWidth="1"/>
    <col min="4370" max="4371" width="1.7265625" customWidth="1"/>
    <col min="4372" max="4373" width="3.453125" customWidth="1"/>
    <col min="4374" max="4375" width="5" customWidth="1"/>
    <col min="4376" max="4377" width="3.453125" customWidth="1"/>
    <col min="4378" max="4378" width="0.81640625" customWidth="1"/>
    <col min="4379" max="4379" width="3.453125" customWidth="1"/>
    <col min="4609" max="4609" width="3.453125" customWidth="1"/>
    <col min="4610" max="4610" width="5" customWidth="1"/>
    <col min="4611" max="4611" width="0.7265625" customWidth="1"/>
    <col min="4612" max="4612" width="6" customWidth="1"/>
    <col min="4613" max="4613" width="13.453125" customWidth="1"/>
    <col min="4614" max="4614" width="5" customWidth="1"/>
    <col min="4615" max="4615" width="3.453125" customWidth="1"/>
    <col min="4616" max="4616" width="1.7265625" customWidth="1"/>
    <col min="4617" max="4617" width="11.7265625" customWidth="1"/>
    <col min="4618" max="4618" width="0.81640625" customWidth="1"/>
    <col min="4619" max="4619" width="3.81640625" customWidth="1"/>
    <col min="4620" max="4620" width="3.7265625" customWidth="1"/>
    <col min="4621" max="4621" width="0.81640625" customWidth="1"/>
    <col min="4622" max="4622" width="2.1796875" customWidth="1"/>
    <col min="4623" max="4623" width="0.26953125" customWidth="1"/>
    <col min="4624" max="4624" width="1.7265625" customWidth="1"/>
    <col min="4625" max="4625" width="5" customWidth="1"/>
    <col min="4626" max="4627" width="1.7265625" customWidth="1"/>
    <col min="4628" max="4629" width="3.453125" customWidth="1"/>
    <col min="4630" max="4631" width="5" customWidth="1"/>
    <col min="4632" max="4633" width="3.453125" customWidth="1"/>
    <col min="4634" max="4634" width="0.81640625" customWidth="1"/>
    <col min="4635" max="4635" width="3.453125" customWidth="1"/>
    <col min="4865" max="4865" width="3.453125" customWidth="1"/>
    <col min="4866" max="4866" width="5" customWidth="1"/>
    <col min="4867" max="4867" width="0.7265625" customWidth="1"/>
    <col min="4868" max="4868" width="6" customWidth="1"/>
    <col min="4869" max="4869" width="13.453125" customWidth="1"/>
    <col min="4870" max="4870" width="5" customWidth="1"/>
    <col min="4871" max="4871" width="3.453125" customWidth="1"/>
    <col min="4872" max="4872" width="1.7265625" customWidth="1"/>
    <col min="4873" max="4873" width="11.7265625" customWidth="1"/>
    <col min="4874" max="4874" width="0.81640625" customWidth="1"/>
    <col min="4875" max="4875" width="3.81640625" customWidth="1"/>
    <col min="4876" max="4876" width="3.7265625" customWidth="1"/>
    <col min="4877" max="4877" width="0.81640625" customWidth="1"/>
    <col min="4878" max="4878" width="2.1796875" customWidth="1"/>
    <col min="4879" max="4879" width="0.26953125" customWidth="1"/>
    <col min="4880" max="4880" width="1.7265625" customWidth="1"/>
    <col min="4881" max="4881" width="5" customWidth="1"/>
    <col min="4882" max="4883" width="1.7265625" customWidth="1"/>
    <col min="4884" max="4885" width="3.453125" customWidth="1"/>
    <col min="4886" max="4887" width="5" customWidth="1"/>
    <col min="4888" max="4889" width="3.453125" customWidth="1"/>
    <col min="4890" max="4890" width="0.81640625" customWidth="1"/>
    <col min="4891" max="4891" width="3.453125" customWidth="1"/>
    <col min="5121" max="5121" width="3.453125" customWidth="1"/>
    <col min="5122" max="5122" width="5" customWidth="1"/>
    <col min="5123" max="5123" width="0.7265625" customWidth="1"/>
    <col min="5124" max="5124" width="6" customWidth="1"/>
    <col min="5125" max="5125" width="13.453125" customWidth="1"/>
    <col min="5126" max="5126" width="5" customWidth="1"/>
    <col min="5127" max="5127" width="3.453125" customWidth="1"/>
    <col min="5128" max="5128" width="1.7265625" customWidth="1"/>
    <col min="5129" max="5129" width="11.7265625" customWidth="1"/>
    <col min="5130" max="5130" width="0.81640625" customWidth="1"/>
    <col min="5131" max="5131" width="3.81640625" customWidth="1"/>
    <col min="5132" max="5132" width="3.7265625" customWidth="1"/>
    <col min="5133" max="5133" width="0.81640625" customWidth="1"/>
    <col min="5134" max="5134" width="2.1796875" customWidth="1"/>
    <col min="5135" max="5135" width="0.26953125" customWidth="1"/>
    <col min="5136" max="5136" width="1.7265625" customWidth="1"/>
    <col min="5137" max="5137" width="5" customWidth="1"/>
    <col min="5138" max="5139" width="1.7265625" customWidth="1"/>
    <col min="5140" max="5141" width="3.453125" customWidth="1"/>
    <col min="5142" max="5143" width="5" customWidth="1"/>
    <col min="5144" max="5145" width="3.453125" customWidth="1"/>
    <col min="5146" max="5146" width="0.81640625" customWidth="1"/>
    <col min="5147" max="5147" width="3.453125" customWidth="1"/>
    <col min="5377" max="5377" width="3.453125" customWidth="1"/>
    <col min="5378" max="5378" width="5" customWidth="1"/>
    <col min="5379" max="5379" width="0.7265625" customWidth="1"/>
    <col min="5380" max="5380" width="6" customWidth="1"/>
    <col min="5381" max="5381" width="13.453125" customWidth="1"/>
    <col min="5382" max="5382" width="5" customWidth="1"/>
    <col min="5383" max="5383" width="3.453125" customWidth="1"/>
    <col min="5384" max="5384" width="1.7265625" customWidth="1"/>
    <col min="5385" max="5385" width="11.7265625" customWidth="1"/>
    <col min="5386" max="5386" width="0.81640625" customWidth="1"/>
    <col min="5387" max="5387" width="3.81640625" customWidth="1"/>
    <col min="5388" max="5388" width="3.7265625" customWidth="1"/>
    <col min="5389" max="5389" width="0.81640625" customWidth="1"/>
    <col min="5390" max="5390" width="2.1796875" customWidth="1"/>
    <col min="5391" max="5391" width="0.26953125" customWidth="1"/>
    <col min="5392" max="5392" width="1.7265625" customWidth="1"/>
    <col min="5393" max="5393" width="5" customWidth="1"/>
    <col min="5394" max="5395" width="1.7265625" customWidth="1"/>
    <col min="5396" max="5397" width="3.453125" customWidth="1"/>
    <col min="5398" max="5399" width="5" customWidth="1"/>
    <col min="5400" max="5401" width="3.453125" customWidth="1"/>
    <col min="5402" max="5402" width="0.81640625" customWidth="1"/>
    <col min="5403" max="5403" width="3.453125" customWidth="1"/>
    <col min="5633" max="5633" width="3.453125" customWidth="1"/>
    <col min="5634" max="5634" width="5" customWidth="1"/>
    <col min="5635" max="5635" width="0.7265625" customWidth="1"/>
    <col min="5636" max="5636" width="6" customWidth="1"/>
    <col min="5637" max="5637" width="13.453125" customWidth="1"/>
    <col min="5638" max="5638" width="5" customWidth="1"/>
    <col min="5639" max="5639" width="3.453125" customWidth="1"/>
    <col min="5640" max="5640" width="1.7265625" customWidth="1"/>
    <col min="5641" max="5641" width="11.7265625" customWidth="1"/>
    <col min="5642" max="5642" width="0.81640625" customWidth="1"/>
    <col min="5643" max="5643" width="3.81640625" customWidth="1"/>
    <col min="5644" max="5644" width="3.7265625" customWidth="1"/>
    <col min="5645" max="5645" width="0.81640625" customWidth="1"/>
    <col min="5646" max="5646" width="2.1796875" customWidth="1"/>
    <col min="5647" max="5647" width="0.26953125" customWidth="1"/>
    <col min="5648" max="5648" width="1.7265625" customWidth="1"/>
    <col min="5649" max="5649" width="5" customWidth="1"/>
    <col min="5650" max="5651" width="1.7265625" customWidth="1"/>
    <col min="5652" max="5653" width="3.453125" customWidth="1"/>
    <col min="5654" max="5655" width="5" customWidth="1"/>
    <col min="5656" max="5657" width="3.453125" customWidth="1"/>
    <col min="5658" max="5658" width="0.81640625" customWidth="1"/>
    <col min="5659" max="5659" width="3.453125" customWidth="1"/>
    <col min="5889" max="5889" width="3.453125" customWidth="1"/>
    <col min="5890" max="5890" width="5" customWidth="1"/>
    <col min="5891" max="5891" width="0.7265625" customWidth="1"/>
    <col min="5892" max="5892" width="6" customWidth="1"/>
    <col min="5893" max="5893" width="13.453125" customWidth="1"/>
    <col min="5894" max="5894" width="5" customWidth="1"/>
    <col min="5895" max="5895" width="3.453125" customWidth="1"/>
    <col min="5896" max="5896" width="1.7265625" customWidth="1"/>
    <col min="5897" max="5897" width="11.7265625" customWidth="1"/>
    <col min="5898" max="5898" width="0.81640625" customWidth="1"/>
    <col min="5899" max="5899" width="3.81640625" customWidth="1"/>
    <col min="5900" max="5900" width="3.7265625" customWidth="1"/>
    <col min="5901" max="5901" width="0.81640625" customWidth="1"/>
    <col min="5902" max="5902" width="2.1796875" customWidth="1"/>
    <col min="5903" max="5903" width="0.26953125" customWidth="1"/>
    <col min="5904" max="5904" width="1.7265625" customWidth="1"/>
    <col min="5905" max="5905" width="5" customWidth="1"/>
    <col min="5906" max="5907" width="1.7265625" customWidth="1"/>
    <col min="5908" max="5909" width="3.453125" customWidth="1"/>
    <col min="5910" max="5911" width="5" customWidth="1"/>
    <col min="5912" max="5913" width="3.453125" customWidth="1"/>
    <col min="5914" max="5914" width="0.81640625" customWidth="1"/>
    <col min="5915" max="5915" width="3.453125" customWidth="1"/>
    <col min="6145" max="6145" width="3.453125" customWidth="1"/>
    <col min="6146" max="6146" width="5" customWidth="1"/>
    <col min="6147" max="6147" width="0.7265625" customWidth="1"/>
    <col min="6148" max="6148" width="6" customWidth="1"/>
    <col min="6149" max="6149" width="13.453125" customWidth="1"/>
    <col min="6150" max="6150" width="5" customWidth="1"/>
    <col min="6151" max="6151" width="3.453125" customWidth="1"/>
    <col min="6152" max="6152" width="1.7265625" customWidth="1"/>
    <col min="6153" max="6153" width="11.7265625" customWidth="1"/>
    <col min="6154" max="6154" width="0.81640625" customWidth="1"/>
    <col min="6155" max="6155" width="3.81640625" customWidth="1"/>
    <col min="6156" max="6156" width="3.7265625" customWidth="1"/>
    <col min="6157" max="6157" width="0.81640625" customWidth="1"/>
    <col min="6158" max="6158" width="2.1796875" customWidth="1"/>
    <col min="6159" max="6159" width="0.26953125" customWidth="1"/>
    <col min="6160" max="6160" width="1.7265625" customWidth="1"/>
    <col min="6161" max="6161" width="5" customWidth="1"/>
    <col min="6162" max="6163" width="1.7265625" customWidth="1"/>
    <col min="6164" max="6165" width="3.453125" customWidth="1"/>
    <col min="6166" max="6167" width="5" customWidth="1"/>
    <col min="6168" max="6169" width="3.453125" customWidth="1"/>
    <col min="6170" max="6170" width="0.81640625" customWidth="1"/>
    <col min="6171" max="6171" width="3.453125" customWidth="1"/>
    <col min="6401" max="6401" width="3.453125" customWidth="1"/>
    <col min="6402" max="6402" width="5" customWidth="1"/>
    <col min="6403" max="6403" width="0.7265625" customWidth="1"/>
    <col min="6404" max="6404" width="6" customWidth="1"/>
    <col min="6405" max="6405" width="13.453125" customWidth="1"/>
    <col min="6406" max="6406" width="5" customWidth="1"/>
    <col min="6407" max="6407" width="3.453125" customWidth="1"/>
    <col min="6408" max="6408" width="1.7265625" customWidth="1"/>
    <col min="6409" max="6409" width="11.7265625" customWidth="1"/>
    <col min="6410" max="6410" width="0.81640625" customWidth="1"/>
    <col min="6411" max="6411" width="3.81640625" customWidth="1"/>
    <col min="6412" max="6412" width="3.7265625" customWidth="1"/>
    <col min="6413" max="6413" width="0.81640625" customWidth="1"/>
    <col min="6414" max="6414" width="2.1796875" customWidth="1"/>
    <col min="6415" max="6415" width="0.26953125" customWidth="1"/>
    <col min="6416" max="6416" width="1.7265625" customWidth="1"/>
    <col min="6417" max="6417" width="5" customWidth="1"/>
    <col min="6418" max="6419" width="1.7265625" customWidth="1"/>
    <col min="6420" max="6421" width="3.453125" customWidth="1"/>
    <col min="6422" max="6423" width="5" customWidth="1"/>
    <col min="6424" max="6425" width="3.453125" customWidth="1"/>
    <col min="6426" max="6426" width="0.81640625" customWidth="1"/>
    <col min="6427" max="6427" width="3.453125" customWidth="1"/>
    <col min="6657" max="6657" width="3.453125" customWidth="1"/>
    <col min="6658" max="6658" width="5" customWidth="1"/>
    <col min="6659" max="6659" width="0.7265625" customWidth="1"/>
    <col min="6660" max="6660" width="6" customWidth="1"/>
    <col min="6661" max="6661" width="13.453125" customWidth="1"/>
    <col min="6662" max="6662" width="5" customWidth="1"/>
    <col min="6663" max="6663" width="3.453125" customWidth="1"/>
    <col min="6664" max="6664" width="1.7265625" customWidth="1"/>
    <col min="6665" max="6665" width="11.7265625" customWidth="1"/>
    <col min="6666" max="6666" width="0.81640625" customWidth="1"/>
    <col min="6667" max="6667" width="3.81640625" customWidth="1"/>
    <col min="6668" max="6668" width="3.7265625" customWidth="1"/>
    <col min="6669" max="6669" width="0.81640625" customWidth="1"/>
    <col min="6670" max="6670" width="2.1796875" customWidth="1"/>
    <col min="6671" max="6671" width="0.26953125" customWidth="1"/>
    <col min="6672" max="6672" width="1.7265625" customWidth="1"/>
    <col min="6673" max="6673" width="5" customWidth="1"/>
    <col min="6674" max="6675" width="1.7265625" customWidth="1"/>
    <col min="6676" max="6677" width="3.453125" customWidth="1"/>
    <col min="6678" max="6679" width="5" customWidth="1"/>
    <col min="6680" max="6681" width="3.453125" customWidth="1"/>
    <col min="6682" max="6682" width="0.81640625" customWidth="1"/>
    <col min="6683" max="6683" width="3.453125" customWidth="1"/>
    <col min="6913" max="6913" width="3.453125" customWidth="1"/>
    <col min="6914" max="6914" width="5" customWidth="1"/>
    <col min="6915" max="6915" width="0.7265625" customWidth="1"/>
    <col min="6916" max="6916" width="6" customWidth="1"/>
    <col min="6917" max="6917" width="13.453125" customWidth="1"/>
    <col min="6918" max="6918" width="5" customWidth="1"/>
    <col min="6919" max="6919" width="3.453125" customWidth="1"/>
    <col min="6920" max="6920" width="1.7265625" customWidth="1"/>
    <col min="6921" max="6921" width="11.7265625" customWidth="1"/>
    <col min="6922" max="6922" width="0.81640625" customWidth="1"/>
    <col min="6923" max="6923" width="3.81640625" customWidth="1"/>
    <col min="6924" max="6924" width="3.7265625" customWidth="1"/>
    <col min="6925" max="6925" width="0.81640625" customWidth="1"/>
    <col min="6926" max="6926" width="2.1796875" customWidth="1"/>
    <col min="6927" max="6927" width="0.26953125" customWidth="1"/>
    <col min="6928" max="6928" width="1.7265625" customWidth="1"/>
    <col min="6929" max="6929" width="5" customWidth="1"/>
    <col min="6930" max="6931" width="1.7265625" customWidth="1"/>
    <col min="6932" max="6933" width="3.453125" customWidth="1"/>
    <col min="6934" max="6935" width="5" customWidth="1"/>
    <col min="6936" max="6937" width="3.453125" customWidth="1"/>
    <col min="6938" max="6938" width="0.81640625" customWidth="1"/>
    <col min="6939" max="6939" width="3.453125" customWidth="1"/>
    <col min="7169" max="7169" width="3.453125" customWidth="1"/>
    <col min="7170" max="7170" width="5" customWidth="1"/>
    <col min="7171" max="7171" width="0.7265625" customWidth="1"/>
    <col min="7172" max="7172" width="6" customWidth="1"/>
    <col min="7173" max="7173" width="13.453125" customWidth="1"/>
    <col min="7174" max="7174" width="5" customWidth="1"/>
    <col min="7175" max="7175" width="3.453125" customWidth="1"/>
    <col min="7176" max="7176" width="1.7265625" customWidth="1"/>
    <col min="7177" max="7177" width="11.7265625" customWidth="1"/>
    <col min="7178" max="7178" width="0.81640625" customWidth="1"/>
    <col min="7179" max="7179" width="3.81640625" customWidth="1"/>
    <col min="7180" max="7180" width="3.7265625" customWidth="1"/>
    <col min="7181" max="7181" width="0.81640625" customWidth="1"/>
    <col min="7182" max="7182" width="2.1796875" customWidth="1"/>
    <col min="7183" max="7183" width="0.26953125" customWidth="1"/>
    <col min="7184" max="7184" width="1.7265625" customWidth="1"/>
    <col min="7185" max="7185" width="5" customWidth="1"/>
    <col min="7186" max="7187" width="1.7265625" customWidth="1"/>
    <col min="7188" max="7189" width="3.453125" customWidth="1"/>
    <col min="7190" max="7191" width="5" customWidth="1"/>
    <col min="7192" max="7193" width="3.453125" customWidth="1"/>
    <col min="7194" max="7194" width="0.81640625" customWidth="1"/>
    <col min="7195" max="7195" width="3.453125" customWidth="1"/>
    <col min="7425" max="7425" width="3.453125" customWidth="1"/>
    <col min="7426" max="7426" width="5" customWidth="1"/>
    <col min="7427" max="7427" width="0.7265625" customWidth="1"/>
    <col min="7428" max="7428" width="6" customWidth="1"/>
    <col min="7429" max="7429" width="13.453125" customWidth="1"/>
    <col min="7430" max="7430" width="5" customWidth="1"/>
    <col min="7431" max="7431" width="3.453125" customWidth="1"/>
    <col min="7432" max="7432" width="1.7265625" customWidth="1"/>
    <col min="7433" max="7433" width="11.7265625" customWidth="1"/>
    <col min="7434" max="7434" width="0.81640625" customWidth="1"/>
    <col min="7435" max="7435" width="3.81640625" customWidth="1"/>
    <col min="7436" max="7436" width="3.7265625" customWidth="1"/>
    <col min="7437" max="7437" width="0.81640625" customWidth="1"/>
    <col min="7438" max="7438" width="2.1796875" customWidth="1"/>
    <col min="7439" max="7439" width="0.26953125" customWidth="1"/>
    <col min="7440" max="7440" width="1.7265625" customWidth="1"/>
    <col min="7441" max="7441" width="5" customWidth="1"/>
    <col min="7442" max="7443" width="1.7265625" customWidth="1"/>
    <col min="7444" max="7445" width="3.453125" customWidth="1"/>
    <col min="7446" max="7447" width="5" customWidth="1"/>
    <col min="7448" max="7449" width="3.453125" customWidth="1"/>
    <col min="7450" max="7450" width="0.81640625" customWidth="1"/>
    <col min="7451" max="7451" width="3.453125" customWidth="1"/>
    <col min="7681" max="7681" width="3.453125" customWidth="1"/>
    <col min="7682" max="7682" width="5" customWidth="1"/>
    <col min="7683" max="7683" width="0.7265625" customWidth="1"/>
    <col min="7684" max="7684" width="6" customWidth="1"/>
    <col min="7685" max="7685" width="13.453125" customWidth="1"/>
    <col min="7686" max="7686" width="5" customWidth="1"/>
    <col min="7687" max="7687" width="3.453125" customWidth="1"/>
    <col min="7688" max="7688" width="1.7265625" customWidth="1"/>
    <col min="7689" max="7689" width="11.7265625" customWidth="1"/>
    <col min="7690" max="7690" width="0.81640625" customWidth="1"/>
    <col min="7691" max="7691" width="3.81640625" customWidth="1"/>
    <col min="7692" max="7692" width="3.7265625" customWidth="1"/>
    <col min="7693" max="7693" width="0.81640625" customWidth="1"/>
    <col min="7694" max="7694" width="2.1796875" customWidth="1"/>
    <col min="7695" max="7695" width="0.26953125" customWidth="1"/>
    <col min="7696" max="7696" width="1.7265625" customWidth="1"/>
    <col min="7697" max="7697" width="5" customWidth="1"/>
    <col min="7698" max="7699" width="1.7265625" customWidth="1"/>
    <col min="7700" max="7701" width="3.453125" customWidth="1"/>
    <col min="7702" max="7703" width="5" customWidth="1"/>
    <col min="7704" max="7705" width="3.453125" customWidth="1"/>
    <col min="7706" max="7706" width="0.81640625" customWidth="1"/>
    <col min="7707" max="7707" width="3.453125" customWidth="1"/>
    <col min="7937" max="7937" width="3.453125" customWidth="1"/>
    <col min="7938" max="7938" width="5" customWidth="1"/>
    <col min="7939" max="7939" width="0.7265625" customWidth="1"/>
    <col min="7940" max="7940" width="6" customWidth="1"/>
    <col min="7941" max="7941" width="13.453125" customWidth="1"/>
    <col min="7942" max="7942" width="5" customWidth="1"/>
    <col min="7943" max="7943" width="3.453125" customWidth="1"/>
    <col min="7944" max="7944" width="1.7265625" customWidth="1"/>
    <col min="7945" max="7945" width="11.7265625" customWidth="1"/>
    <col min="7946" max="7946" width="0.81640625" customWidth="1"/>
    <col min="7947" max="7947" width="3.81640625" customWidth="1"/>
    <col min="7948" max="7948" width="3.7265625" customWidth="1"/>
    <col min="7949" max="7949" width="0.81640625" customWidth="1"/>
    <col min="7950" max="7950" width="2.1796875" customWidth="1"/>
    <col min="7951" max="7951" width="0.26953125" customWidth="1"/>
    <col min="7952" max="7952" width="1.7265625" customWidth="1"/>
    <col min="7953" max="7953" width="5" customWidth="1"/>
    <col min="7954" max="7955" width="1.7265625" customWidth="1"/>
    <col min="7956" max="7957" width="3.453125" customWidth="1"/>
    <col min="7958" max="7959" width="5" customWidth="1"/>
    <col min="7960" max="7961" width="3.453125" customWidth="1"/>
    <col min="7962" max="7962" width="0.81640625" customWidth="1"/>
    <col min="7963" max="7963" width="3.453125" customWidth="1"/>
    <col min="8193" max="8193" width="3.453125" customWidth="1"/>
    <col min="8194" max="8194" width="5" customWidth="1"/>
    <col min="8195" max="8195" width="0.7265625" customWidth="1"/>
    <col min="8196" max="8196" width="6" customWidth="1"/>
    <col min="8197" max="8197" width="13.453125" customWidth="1"/>
    <col min="8198" max="8198" width="5" customWidth="1"/>
    <col min="8199" max="8199" width="3.453125" customWidth="1"/>
    <col min="8200" max="8200" width="1.7265625" customWidth="1"/>
    <col min="8201" max="8201" width="11.7265625" customWidth="1"/>
    <col min="8202" max="8202" width="0.81640625" customWidth="1"/>
    <col min="8203" max="8203" width="3.81640625" customWidth="1"/>
    <col min="8204" max="8204" width="3.7265625" customWidth="1"/>
    <col min="8205" max="8205" width="0.81640625" customWidth="1"/>
    <col min="8206" max="8206" width="2.1796875" customWidth="1"/>
    <col min="8207" max="8207" width="0.26953125" customWidth="1"/>
    <col min="8208" max="8208" width="1.7265625" customWidth="1"/>
    <col min="8209" max="8209" width="5" customWidth="1"/>
    <col min="8210" max="8211" width="1.7265625" customWidth="1"/>
    <col min="8212" max="8213" width="3.453125" customWidth="1"/>
    <col min="8214" max="8215" width="5" customWidth="1"/>
    <col min="8216" max="8217" width="3.453125" customWidth="1"/>
    <col min="8218" max="8218" width="0.81640625" customWidth="1"/>
    <col min="8219" max="8219" width="3.453125" customWidth="1"/>
    <col min="8449" max="8449" width="3.453125" customWidth="1"/>
    <col min="8450" max="8450" width="5" customWidth="1"/>
    <col min="8451" max="8451" width="0.7265625" customWidth="1"/>
    <col min="8452" max="8452" width="6" customWidth="1"/>
    <col min="8453" max="8453" width="13.453125" customWidth="1"/>
    <col min="8454" max="8454" width="5" customWidth="1"/>
    <col min="8455" max="8455" width="3.453125" customWidth="1"/>
    <col min="8456" max="8456" width="1.7265625" customWidth="1"/>
    <col min="8457" max="8457" width="11.7265625" customWidth="1"/>
    <col min="8458" max="8458" width="0.81640625" customWidth="1"/>
    <col min="8459" max="8459" width="3.81640625" customWidth="1"/>
    <col min="8460" max="8460" width="3.7265625" customWidth="1"/>
    <col min="8461" max="8461" width="0.81640625" customWidth="1"/>
    <col min="8462" max="8462" width="2.1796875" customWidth="1"/>
    <col min="8463" max="8463" width="0.26953125" customWidth="1"/>
    <col min="8464" max="8464" width="1.7265625" customWidth="1"/>
    <col min="8465" max="8465" width="5" customWidth="1"/>
    <col min="8466" max="8467" width="1.7265625" customWidth="1"/>
    <col min="8468" max="8469" width="3.453125" customWidth="1"/>
    <col min="8470" max="8471" width="5" customWidth="1"/>
    <col min="8472" max="8473" width="3.453125" customWidth="1"/>
    <col min="8474" max="8474" width="0.81640625" customWidth="1"/>
    <col min="8475" max="8475" width="3.453125" customWidth="1"/>
    <col min="8705" max="8705" width="3.453125" customWidth="1"/>
    <col min="8706" max="8706" width="5" customWidth="1"/>
    <col min="8707" max="8707" width="0.7265625" customWidth="1"/>
    <col min="8708" max="8708" width="6" customWidth="1"/>
    <col min="8709" max="8709" width="13.453125" customWidth="1"/>
    <col min="8710" max="8710" width="5" customWidth="1"/>
    <col min="8711" max="8711" width="3.453125" customWidth="1"/>
    <col min="8712" max="8712" width="1.7265625" customWidth="1"/>
    <col min="8713" max="8713" width="11.7265625" customWidth="1"/>
    <col min="8714" max="8714" width="0.81640625" customWidth="1"/>
    <col min="8715" max="8715" width="3.81640625" customWidth="1"/>
    <col min="8716" max="8716" width="3.7265625" customWidth="1"/>
    <col min="8717" max="8717" width="0.81640625" customWidth="1"/>
    <col min="8718" max="8718" width="2.1796875" customWidth="1"/>
    <col min="8719" max="8719" width="0.26953125" customWidth="1"/>
    <col min="8720" max="8720" width="1.7265625" customWidth="1"/>
    <col min="8721" max="8721" width="5" customWidth="1"/>
    <col min="8722" max="8723" width="1.7265625" customWidth="1"/>
    <col min="8724" max="8725" width="3.453125" customWidth="1"/>
    <col min="8726" max="8727" width="5" customWidth="1"/>
    <col min="8728" max="8729" width="3.453125" customWidth="1"/>
    <col min="8730" max="8730" width="0.81640625" customWidth="1"/>
    <col min="8731" max="8731" width="3.453125" customWidth="1"/>
    <col min="8961" max="8961" width="3.453125" customWidth="1"/>
    <col min="8962" max="8962" width="5" customWidth="1"/>
    <col min="8963" max="8963" width="0.7265625" customWidth="1"/>
    <col min="8964" max="8964" width="6" customWidth="1"/>
    <col min="8965" max="8965" width="13.453125" customWidth="1"/>
    <col min="8966" max="8966" width="5" customWidth="1"/>
    <col min="8967" max="8967" width="3.453125" customWidth="1"/>
    <col min="8968" max="8968" width="1.7265625" customWidth="1"/>
    <col min="8969" max="8969" width="11.7265625" customWidth="1"/>
    <col min="8970" max="8970" width="0.81640625" customWidth="1"/>
    <col min="8971" max="8971" width="3.81640625" customWidth="1"/>
    <col min="8972" max="8972" width="3.7265625" customWidth="1"/>
    <col min="8973" max="8973" width="0.81640625" customWidth="1"/>
    <col min="8974" max="8974" width="2.1796875" customWidth="1"/>
    <col min="8975" max="8975" width="0.26953125" customWidth="1"/>
    <col min="8976" max="8976" width="1.7265625" customWidth="1"/>
    <col min="8977" max="8977" width="5" customWidth="1"/>
    <col min="8978" max="8979" width="1.7265625" customWidth="1"/>
    <col min="8980" max="8981" width="3.453125" customWidth="1"/>
    <col min="8982" max="8983" width="5" customWidth="1"/>
    <col min="8984" max="8985" width="3.453125" customWidth="1"/>
    <col min="8986" max="8986" width="0.81640625" customWidth="1"/>
    <col min="8987" max="8987" width="3.453125" customWidth="1"/>
    <col min="9217" max="9217" width="3.453125" customWidth="1"/>
    <col min="9218" max="9218" width="5" customWidth="1"/>
    <col min="9219" max="9219" width="0.7265625" customWidth="1"/>
    <col min="9220" max="9220" width="6" customWidth="1"/>
    <col min="9221" max="9221" width="13.453125" customWidth="1"/>
    <col min="9222" max="9222" width="5" customWidth="1"/>
    <col min="9223" max="9223" width="3.453125" customWidth="1"/>
    <col min="9224" max="9224" width="1.7265625" customWidth="1"/>
    <col min="9225" max="9225" width="11.7265625" customWidth="1"/>
    <col min="9226" max="9226" width="0.81640625" customWidth="1"/>
    <col min="9227" max="9227" width="3.81640625" customWidth="1"/>
    <col min="9228" max="9228" width="3.7265625" customWidth="1"/>
    <col min="9229" max="9229" width="0.81640625" customWidth="1"/>
    <col min="9230" max="9230" width="2.1796875" customWidth="1"/>
    <col min="9231" max="9231" width="0.26953125" customWidth="1"/>
    <col min="9232" max="9232" width="1.7265625" customWidth="1"/>
    <col min="9233" max="9233" width="5" customWidth="1"/>
    <col min="9234" max="9235" width="1.7265625" customWidth="1"/>
    <col min="9236" max="9237" width="3.453125" customWidth="1"/>
    <col min="9238" max="9239" width="5" customWidth="1"/>
    <col min="9240" max="9241" width="3.453125" customWidth="1"/>
    <col min="9242" max="9242" width="0.81640625" customWidth="1"/>
    <col min="9243" max="9243" width="3.453125" customWidth="1"/>
    <col min="9473" max="9473" width="3.453125" customWidth="1"/>
    <col min="9474" max="9474" width="5" customWidth="1"/>
    <col min="9475" max="9475" width="0.7265625" customWidth="1"/>
    <col min="9476" max="9476" width="6" customWidth="1"/>
    <col min="9477" max="9477" width="13.453125" customWidth="1"/>
    <col min="9478" max="9478" width="5" customWidth="1"/>
    <col min="9479" max="9479" width="3.453125" customWidth="1"/>
    <col min="9480" max="9480" width="1.7265625" customWidth="1"/>
    <col min="9481" max="9481" width="11.7265625" customWidth="1"/>
    <col min="9482" max="9482" width="0.81640625" customWidth="1"/>
    <col min="9483" max="9483" width="3.81640625" customWidth="1"/>
    <col min="9484" max="9484" width="3.7265625" customWidth="1"/>
    <col min="9485" max="9485" width="0.81640625" customWidth="1"/>
    <col min="9486" max="9486" width="2.1796875" customWidth="1"/>
    <col min="9487" max="9487" width="0.26953125" customWidth="1"/>
    <col min="9488" max="9488" width="1.7265625" customWidth="1"/>
    <col min="9489" max="9489" width="5" customWidth="1"/>
    <col min="9490" max="9491" width="1.7265625" customWidth="1"/>
    <col min="9492" max="9493" width="3.453125" customWidth="1"/>
    <col min="9494" max="9495" width="5" customWidth="1"/>
    <col min="9496" max="9497" width="3.453125" customWidth="1"/>
    <col min="9498" max="9498" width="0.81640625" customWidth="1"/>
    <col min="9499" max="9499" width="3.453125" customWidth="1"/>
    <col min="9729" max="9729" width="3.453125" customWidth="1"/>
    <col min="9730" max="9730" width="5" customWidth="1"/>
    <col min="9731" max="9731" width="0.7265625" customWidth="1"/>
    <col min="9732" max="9732" width="6" customWidth="1"/>
    <col min="9733" max="9733" width="13.453125" customWidth="1"/>
    <col min="9734" max="9734" width="5" customWidth="1"/>
    <col min="9735" max="9735" width="3.453125" customWidth="1"/>
    <col min="9736" max="9736" width="1.7265625" customWidth="1"/>
    <col min="9737" max="9737" width="11.7265625" customWidth="1"/>
    <col min="9738" max="9738" width="0.81640625" customWidth="1"/>
    <col min="9739" max="9739" width="3.81640625" customWidth="1"/>
    <col min="9740" max="9740" width="3.7265625" customWidth="1"/>
    <col min="9741" max="9741" width="0.81640625" customWidth="1"/>
    <col min="9742" max="9742" width="2.1796875" customWidth="1"/>
    <col min="9743" max="9743" width="0.26953125" customWidth="1"/>
    <col min="9744" max="9744" width="1.7265625" customWidth="1"/>
    <col min="9745" max="9745" width="5" customWidth="1"/>
    <col min="9746" max="9747" width="1.7265625" customWidth="1"/>
    <col min="9748" max="9749" width="3.453125" customWidth="1"/>
    <col min="9750" max="9751" width="5" customWidth="1"/>
    <col min="9752" max="9753" width="3.453125" customWidth="1"/>
    <col min="9754" max="9754" width="0.81640625" customWidth="1"/>
    <col min="9755" max="9755" width="3.453125" customWidth="1"/>
    <col min="9985" max="9985" width="3.453125" customWidth="1"/>
    <col min="9986" max="9986" width="5" customWidth="1"/>
    <col min="9987" max="9987" width="0.7265625" customWidth="1"/>
    <col min="9988" max="9988" width="6" customWidth="1"/>
    <col min="9989" max="9989" width="13.453125" customWidth="1"/>
    <col min="9990" max="9990" width="5" customWidth="1"/>
    <col min="9991" max="9991" width="3.453125" customWidth="1"/>
    <col min="9992" max="9992" width="1.7265625" customWidth="1"/>
    <col min="9993" max="9993" width="11.7265625" customWidth="1"/>
    <col min="9994" max="9994" width="0.81640625" customWidth="1"/>
    <col min="9995" max="9995" width="3.81640625" customWidth="1"/>
    <col min="9996" max="9996" width="3.7265625" customWidth="1"/>
    <col min="9997" max="9997" width="0.81640625" customWidth="1"/>
    <col min="9998" max="9998" width="2.1796875" customWidth="1"/>
    <col min="9999" max="9999" width="0.26953125" customWidth="1"/>
    <col min="10000" max="10000" width="1.7265625" customWidth="1"/>
    <col min="10001" max="10001" width="5" customWidth="1"/>
    <col min="10002" max="10003" width="1.7265625" customWidth="1"/>
    <col min="10004" max="10005" width="3.453125" customWidth="1"/>
    <col min="10006" max="10007" width="5" customWidth="1"/>
    <col min="10008" max="10009" width="3.453125" customWidth="1"/>
    <col min="10010" max="10010" width="0.81640625" customWidth="1"/>
    <col min="10011" max="10011" width="3.453125" customWidth="1"/>
    <col min="10241" max="10241" width="3.453125" customWidth="1"/>
    <col min="10242" max="10242" width="5" customWidth="1"/>
    <col min="10243" max="10243" width="0.7265625" customWidth="1"/>
    <col min="10244" max="10244" width="6" customWidth="1"/>
    <col min="10245" max="10245" width="13.453125" customWidth="1"/>
    <col min="10246" max="10246" width="5" customWidth="1"/>
    <col min="10247" max="10247" width="3.453125" customWidth="1"/>
    <col min="10248" max="10248" width="1.7265625" customWidth="1"/>
    <col min="10249" max="10249" width="11.7265625" customWidth="1"/>
    <col min="10250" max="10250" width="0.81640625" customWidth="1"/>
    <col min="10251" max="10251" width="3.81640625" customWidth="1"/>
    <col min="10252" max="10252" width="3.7265625" customWidth="1"/>
    <col min="10253" max="10253" width="0.81640625" customWidth="1"/>
    <col min="10254" max="10254" width="2.1796875" customWidth="1"/>
    <col min="10255" max="10255" width="0.26953125" customWidth="1"/>
    <col min="10256" max="10256" width="1.7265625" customWidth="1"/>
    <col min="10257" max="10257" width="5" customWidth="1"/>
    <col min="10258" max="10259" width="1.7265625" customWidth="1"/>
    <col min="10260" max="10261" width="3.453125" customWidth="1"/>
    <col min="10262" max="10263" width="5" customWidth="1"/>
    <col min="10264" max="10265" width="3.453125" customWidth="1"/>
    <col min="10266" max="10266" width="0.81640625" customWidth="1"/>
    <col min="10267" max="10267" width="3.453125" customWidth="1"/>
    <col min="10497" max="10497" width="3.453125" customWidth="1"/>
    <col min="10498" max="10498" width="5" customWidth="1"/>
    <col min="10499" max="10499" width="0.7265625" customWidth="1"/>
    <col min="10500" max="10500" width="6" customWidth="1"/>
    <col min="10501" max="10501" width="13.453125" customWidth="1"/>
    <col min="10502" max="10502" width="5" customWidth="1"/>
    <col min="10503" max="10503" width="3.453125" customWidth="1"/>
    <col min="10504" max="10504" width="1.7265625" customWidth="1"/>
    <col min="10505" max="10505" width="11.7265625" customWidth="1"/>
    <col min="10506" max="10506" width="0.81640625" customWidth="1"/>
    <col min="10507" max="10507" width="3.81640625" customWidth="1"/>
    <col min="10508" max="10508" width="3.7265625" customWidth="1"/>
    <col min="10509" max="10509" width="0.81640625" customWidth="1"/>
    <col min="10510" max="10510" width="2.1796875" customWidth="1"/>
    <col min="10511" max="10511" width="0.26953125" customWidth="1"/>
    <col min="10512" max="10512" width="1.7265625" customWidth="1"/>
    <col min="10513" max="10513" width="5" customWidth="1"/>
    <col min="10514" max="10515" width="1.7265625" customWidth="1"/>
    <col min="10516" max="10517" width="3.453125" customWidth="1"/>
    <col min="10518" max="10519" width="5" customWidth="1"/>
    <col min="10520" max="10521" width="3.453125" customWidth="1"/>
    <col min="10522" max="10522" width="0.81640625" customWidth="1"/>
    <col min="10523" max="10523" width="3.453125" customWidth="1"/>
    <col min="10753" max="10753" width="3.453125" customWidth="1"/>
    <col min="10754" max="10754" width="5" customWidth="1"/>
    <col min="10755" max="10755" width="0.7265625" customWidth="1"/>
    <col min="10756" max="10756" width="6" customWidth="1"/>
    <col min="10757" max="10757" width="13.453125" customWidth="1"/>
    <col min="10758" max="10758" width="5" customWidth="1"/>
    <col min="10759" max="10759" width="3.453125" customWidth="1"/>
    <col min="10760" max="10760" width="1.7265625" customWidth="1"/>
    <col min="10761" max="10761" width="11.7265625" customWidth="1"/>
    <col min="10762" max="10762" width="0.81640625" customWidth="1"/>
    <col min="10763" max="10763" width="3.81640625" customWidth="1"/>
    <col min="10764" max="10764" width="3.7265625" customWidth="1"/>
    <col min="10765" max="10765" width="0.81640625" customWidth="1"/>
    <col min="10766" max="10766" width="2.1796875" customWidth="1"/>
    <col min="10767" max="10767" width="0.26953125" customWidth="1"/>
    <col min="10768" max="10768" width="1.7265625" customWidth="1"/>
    <col min="10769" max="10769" width="5" customWidth="1"/>
    <col min="10770" max="10771" width="1.7265625" customWidth="1"/>
    <col min="10772" max="10773" width="3.453125" customWidth="1"/>
    <col min="10774" max="10775" width="5" customWidth="1"/>
    <col min="10776" max="10777" width="3.453125" customWidth="1"/>
    <col min="10778" max="10778" width="0.81640625" customWidth="1"/>
    <col min="10779" max="10779" width="3.453125" customWidth="1"/>
    <col min="11009" max="11009" width="3.453125" customWidth="1"/>
    <col min="11010" max="11010" width="5" customWidth="1"/>
    <col min="11011" max="11011" width="0.7265625" customWidth="1"/>
    <col min="11012" max="11012" width="6" customWidth="1"/>
    <col min="11013" max="11013" width="13.453125" customWidth="1"/>
    <col min="11014" max="11014" width="5" customWidth="1"/>
    <col min="11015" max="11015" width="3.453125" customWidth="1"/>
    <col min="11016" max="11016" width="1.7265625" customWidth="1"/>
    <col min="11017" max="11017" width="11.7265625" customWidth="1"/>
    <col min="11018" max="11018" width="0.81640625" customWidth="1"/>
    <col min="11019" max="11019" width="3.81640625" customWidth="1"/>
    <col min="11020" max="11020" width="3.7265625" customWidth="1"/>
    <col min="11021" max="11021" width="0.81640625" customWidth="1"/>
    <col min="11022" max="11022" width="2.1796875" customWidth="1"/>
    <col min="11023" max="11023" width="0.26953125" customWidth="1"/>
    <col min="11024" max="11024" width="1.7265625" customWidth="1"/>
    <col min="11025" max="11025" width="5" customWidth="1"/>
    <col min="11026" max="11027" width="1.7265625" customWidth="1"/>
    <col min="11028" max="11029" width="3.453125" customWidth="1"/>
    <col min="11030" max="11031" width="5" customWidth="1"/>
    <col min="11032" max="11033" width="3.453125" customWidth="1"/>
    <col min="11034" max="11034" width="0.81640625" customWidth="1"/>
    <col min="11035" max="11035" width="3.453125" customWidth="1"/>
    <col min="11265" max="11265" width="3.453125" customWidth="1"/>
    <col min="11266" max="11266" width="5" customWidth="1"/>
    <col min="11267" max="11267" width="0.7265625" customWidth="1"/>
    <col min="11268" max="11268" width="6" customWidth="1"/>
    <col min="11269" max="11269" width="13.453125" customWidth="1"/>
    <col min="11270" max="11270" width="5" customWidth="1"/>
    <col min="11271" max="11271" width="3.453125" customWidth="1"/>
    <col min="11272" max="11272" width="1.7265625" customWidth="1"/>
    <col min="11273" max="11273" width="11.7265625" customWidth="1"/>
    <col min="11274" max="11274" width="0.81640625" customWidth="1"/>
    <col min="11275" max="11275" width="3.81640625" customWidth="1"/>
    <col min="11276" max="11276" width="3.7265625" customWidth="1"/>
    <col min="11277" max="11277" width="0.81640625" customWidth="1"/>
    <col min="11278" max="11278" width="2.1796875" customWidth="1"/>
    <col min="11279" max="11279" width="0.26953125" customWidth="1"/>
    <col min="11280" max="11280" width="1.7265625" customWidth="1"/>
    <col min="11281" max="11281" width="5" customWidth="1"/>
    <col min="11282" max="11283" width="1.7265625" customWidth="1"/>
    <col min="11284" max="11285" width="3.453125" customWidth="1"/>
    <col min="11286" max="11287" width="5" customWidth="1"/>
    <col min="11288" max="11289" width="3.453125" customWidth="1"/>
    <col min="11290" max="11290" width="0.81640625" customWidth="1"/>
    <col min="11291" max="11291" width="3.453125" customWidth="1"/>
    <col min="11521" max="11521" width="3.453125" customWidth="1"/>
    <col min="11522" max="11522" width="5" customWidth="1"/>
    <col min="11523" max="11523" width="0.7265625" customWidth="1"/>
    <col min="11524" max="11524" width="6" customWidth="1"/>
    <col min="11525" max="11525" width="13.453125" customWidth="1"/>
    <col min="11526" max="11526" width="5" customWidth="1"/>
    <col min="11527" max="11527" width="3.453125" customWidth="1"/>
    <col min="11528" max="11528" width="1.7265625" customWidth="1"/>
    <col min="11529" max="11529" width="11.7265625" customWidth="1"/>
    <col min="11530" max="11530" width="0.81640625" customWidth="1"/>
    <col min="11531" max="11531" width="3.81640625" customWidth="1"/>
    <col min="11532" max="11532" width="3.7265625" customWidth="1"/>
    <col min="11533" max="11533" width="0.81640625" customWidth="1"/>
    <col min="11534" max="11534" width="2.1796875" customWidth="1"/>
    <col min="11535" max="11535" width="0.26953125" customWidth="1"/>
    <col min="11536" max="11536" width="1.7265625" customWidth="1"/>
    <col min="11537" max="11537" width="5" customWidth="1"/>
    <col min="11538" max="11539" width="1.7265625" customWidth="1"/>
    <col min="11540" max="11541" width="3.453125" customWidth="1"/>
    <col min="11542" max="11543" width="5" customWidth="1"/>
    <col min="11544" max="11545" width="3.453125" customWidth="1"/>
    <col min="11546" max="11546" width="0.81640625" customWidth="1"/>
    <col min="11547" max="11547" width="3.453125" customWidth="1"/>
    <col min="11777" max="11777" width="3.453125" customWidth="1"/>
    <col min="11778" max="11778" width="5" customWidth="1"/>
    <col min="11779" max="11779" width="0.7265625" customWidth="1"/>
    <col min="11780" max="11780" width="6" customWidth="1"/>
    <col min="11781" max="11781" width="13.453125" customWidth="1"/>
    <col min="11782" max="11782" width="5" customWidth="1"/>
    <col min="11783" max="11783" width="3.453125" customWidth="1"/>
    <col min="11784" max="11784" width="1.7265625" customWidth="1"/>
    <col min="11785" max="11785" width="11.7265625" customWidth="1"/>
    <col min="11786" max="11786" width="0.81640625" customWidth="1"/>
    <col min="11787" max="11787" width="3.81640625" customWidth="1"/>
    <col min="11788" max="11788" width="3.7265625" customWidth="1"/>
    <col min="11789" max="11789" width="0.81640625" customWidth="1"/>
    <col min="11790" max="11790" width="2.1796875" customWidth="1"/>
    <col min="11791" max="11791" width="0.26953125" customWidth="1"/>
    <col min="11792" max="11792" width="1.7265625" customWidth="1"/>
    <col min="11793" max="11793" width="5" customWidth="1"/>
    <col min="11794" max="11795" width="1.7265625" customWidth="1"/>
    <col min="11796" max="11797" width="3.453125" customWidth="1"/>
    <col min="11798" max="11799" width="5" customWidth="1"/>
    <col min="11800" max="11801" width="3.453125" customWidth="1"/>
    <col min="11802" max="11802" width="0.81640625" customWidth="1"/>
    <col min="11803" max="11803" width="3.453125" customWidth="1"/>
    <col min="12033" max="12033" width="3.453125" customWidth="1"/>
    <col min="12034" max="12034" width="5" customWidth="1"/>
    <col min="12035" max="12035" width="0.7265625" customWidth="1"/>
    <col min="12036" max="12036" width="6" customWidth="1"/>
    <col min="12037" max="12037" width="13.453125" customWidth="1"/>
    <col min="12038" max="12038" width="5" customWidth="1"/>
    <col min="12039" max="12039" width="3.453125" customWidth="1"/>
    <col min="12040" max="12040" width="1.7265625" customWidth="1"/>
    <col min="12041" max="12041" width="11.7265625" customWidth="1"/>
    <col min="12042" max="12042" width="0.81640625" customWidth="1"/>
    <col min="12043" max="12043" width="3.81640625" customWidth="1"/>
    <col min="12044" max="12044" width="3.7265625" customWidth="1"/>
    <col min="12045" max="12045" width="0.81640625" customWidth="1"/>
    <col min="12046" max="12046" width="2.1796875" customWidth="1"/>
    <col min="12047" max="12047" width="0.26953125" customWidth="1"/>
    <col min="12048" max="12048" width="1.7265625" customWidth="1"/>
    <col min="12049" max="12049" width="5" customWidth="1"/>
    <col min="12050" max="12051" width="1.7265625" customWidth="1"/>
    <col min="12052" max="12053" width="3.453125" customWidth="1"/>
    <col min="12054" max="12055" width="5" customWidth="1"/>
    <col min="12056" max="12057" width="3.453125" customWidth="1"/>
    <col min="12058" max="12058" width="0.81640625" customWidth="1"/>
    <col min="12059" max="12059" width="3.453125" customWidth="1"/>
    <col min="12289" max="12289" width="3.453125" customWidth="1"/>
    <col min="12290" max="12290" width="5" customWidth="1"/>
    <col min="12291" max="12291" width="0.7265625" customWidth="1"/>
    <col min="12292" max="12292" width="6" customWidth="1"/>
    <col min="12293" max="12293" width="13.453125" customWidth="1"/>
    <col min="12294" max="12294" width="5" customWidth="1"/>
    <col min="12295" max="12295" width="3.453125" customWidth="1"/>
    <col min="12296" max="12296" width="1.7265625" customWidth="1"/>
    <col min="12297" max="12297" width="11.7265625" customWidth="1"/>
    <col min="12298" max="12298" width="0.81640625" customWidth="1"/>
    <col min="12299" max="12299" width="3.81640625" customWidth="1"/>
    <col min="12300" max="12300" width="3.7265625" customWidth="1"/>
    <col min="12301" max="12301" width="0.81640625" customWidth="1"/>
    <col min="12302" max="12302" width="2.1796875" customWidth="1"/>
    <col min="12303" max="12303" width="0.26953125" customWidth="1"/>
    <col min="12304" max="12304" width="1.7265625" customWidth="1"/>
    <col min="12305" max="12305" width="5" customWidth="1"/>
    <col min="12306" max="12307" width="1.7265625" customWidth="1"/>
    <col min="12308" max="12309" width="3.453125" customWidth="1"/>
    <col min="12310" max="12311" width="5" customWidth="1"/>
    <col min="12312" max="12313" width="3.453125" customWidth="1"/>
    <col min="12314" max="12314" width="0.81640625" customWidth="1"/>
    <col min="12315" max="12315" width="3.453125" customWidth="1"/>
    <col min="12545" max="12545" width="3.453125" customWidth="1"/>
    <col min="12546" max="12546" width="5" customWidth="1"/>
    <col min="12547" max="12547" width="0.7265625" customWidth="1"/>
    <col min="12548" max="12548" width="6" customWidth="1"/>
    <col min="12549" max="12549" width="13.453125" customWidth="1"/>
    <col min="12550" max="12550" width="5" customWidth="1"/>
    <col min="12551" max="12551" width="3.453125" customWidth="1"/>
    <col min="12552" max="12552" width="1.7265625" customWidth="1"/>
    <col min="12553" max="12553" width="11.7265625" customWidth="1"/>
    <col min="12554" max="12554" width="0.81640625" customWidth="1"/>
    <col min="12555" max="12555" width="3.81640625" customWidth="1"/>
    <col min="12556" max="12556" width="3.7265625" customWidth="1"/>
    <col min="12557" max="12557" width="0.81640625" customWidth="1"/>
    <col min="12558" max="12558" width="2.1796875" customWidth="1"/>
    <col min="12559" max="12559" width="0.26953125" customWidth="1"/>
    <col min="12560" max="12560" width="1.7265625" customWidth="1"/>
    <col min="12561" max="12561" width="5" customWidth="1"/>
    <col min="12562" max="12563" width="1.7265625" customWidth="1"/>
    <col min="12564" max="12565" width="3.453125" customWidth="1"/>
    <col min="12566" max="12567" width="5" customWidth="1"/>
    <col min="12568" max="12569" width="3.453125" customWidth="1"/>
    <col min="12570" max="12570" width="0.81640625" customWidth="1"/>
    <col min="12571" max="12571" width="3.453125" customWidth="1"/>
    <col min="12801" max="12801" width="3.453125" customWidth="1"/>
    <col min="12802" max="12802" width="5" customWidth="1"/>
    <col min="12803" max="12803" width="0.7265625" customWidth="1"/>
    <col min="12804" max="12804" width="6" customWidth="1"/>
    <col min="12805" max="12805" width="13.453125" customWidth="1"/>
    <col min="12806" max="12806" width="5" customWidth="1"/>
    <col min="12807" max="12807" width="3.453125" customWidth="1"/>
    <col min="12808" max="12808" width="1.7265625" customWidth="1"/>
    <col min="12809" max="12809" width="11.7265625" customWidth="1"/>
    <col min="12810" max="12810" width="0.81640625" customWidth="1"/>
    <col min="12811" max="12811" width="3.81640625" customWidth="1"/>
    <col min="12812" max="12812" width="3.7265625" customWidth="1"/>
    <col min="12813" max="12813" width="0.81640625" customWidth="1"/>
    <col min="12814" max="12814" width="2.1796875" customWidth="1"/>
    <col min="12815" max="12815" width="0.26953125" customWidth="1"/>
    <col min="12816" max="12816" width="1.7265625" customWidth="1"/>
    <col min="12817" max="12817" width="5" customWidth="1"/>
    <col min="12818" max="12819" width="1.7265625" customWidth="1"/>
    <col min="12820" max="12821" width="3.453125" customWidth="1"/>
    <col min="12822" max="12823" width="5" customWidth="1"/>
    <col min="12824" max="12825" width="3.453125" customWidth="1"/>
    <col min="12826" max="12826" width="0.81640625" customWidth="1"/>
    <col min="12827" max="12827" width="3.453125" customWidth="1"/>
    <col min="13057" max="13057" width="3.453125" customWidth="1"/>
    <col min="13058" max="13058" width="5" customWidth="1"/>
    <col min="13059" max="13059" width="0.7265625" customWidth="1"/>
    <col min="13060" max="13060" width="6" customWidth="1"/>
    <col min="13061" max="13061" width="13.453125" customWidth="1"/>
    <col min="13062" max="13062" width="5" customWidth="1"/>
    <col min="13063" max="13063" width="3.453125" customWidth="1"/>
    <col min="13064" max="13064" width="1.7265625" customWidth="1"/>
    <col min="13065" max="13065" width="11.7265625" customWidth="1"/>
    <col min="13066" max="13066" width="0.81640625" customWidth="1"/>
    <col min="13067" max="13067" width="3.81640625" customWidth="1"/>
    <col min="13068" max="13068" width="3.7265625" customWidth="1"/>
    <col min="13069" max="13069" width="0.81640625" customWidth="1"/>
    <col min="13070" max="13070" width="2.1796875" customWidth="1"/>
    <col min="13071" max="13071" width="0.26953125" customWidth="1"/>
    <col min="13072" max="13072" width="1.7265625" customWidth="1"/>
    <col min="13073" max="13073" width="5" customWidth="1"/>
    <col min="13074" max="13075" width="1.7265625" customWidth="1"/>
    <col min="13076" max="13077" width="3.453125" customWidth="1"/>
    <col min="13078" max="13079" width="5" customWidth="1"/>
    <col min="13080" max="13081" width="3.453125" customWidth="1"/>
    <col min="13082" max="13082" width="0.81640625" customWidth="1"/>
    <col min="13083" max="13083" width="3.453125" customWidth="1"/>
    <col min="13313" max="13313" width="3.453125" customWidth="1"/>
    <col min="13314" max="13314" width="5" customWidth="1"/>
    <col min="13315" max="13315" width="0.7265625" customWidth="1"/>
    <col min="13316" max="13316" width="6" customWidth="1"/>
    <col min="13317" max="13317" width="13.453125" customWidth="1"/>
    <col min="13318" max="13318" width="5" customWidth="1"/>
    <col min="13319" max="13319" width="3.453125" customWidth="1"/>
    <col min="13320" max="13320" width="1.7265625" customWidth="1"/>
    <col min="13321" max="13321" width="11.7265625" customWidth="1"/>
    <col min="13322" max="13322" width="0.81640625" customWidth="1"/>
    <col min="13323" max="13323" width="3.81640625" customWidth="1"/>
    <col min="13324" max="13324" width="3.7265625" customWidth="1"/>
    <col min="13325" max="13325" width="0.81640625" customWidth="1"/>
    <col min="13326" max="13326" width="2.1796875" customWidth="1"/>
    <col min="13327" max="13327" width="0.26953125" customWidth="1"/>
    <col min="13328" max="13328" width="1.7265625" customWidth="1"/>
    <col min="13329" max="13329" width="5" customWidth="1"/>
    <col min="13330" max="13331" width="1.7265625" customWidth="1"/>
    <col min="13332" max="13333" width="3.453125" customWidth="1"/>
    <col min="13334" max="13335" width="5" customWidth="1"/>
    <col min="13336" max="13337" width="3.453125" customWidth="1"/>
    <col min="13338" max="13338" width="0.81640625" customWidth="1"/>
    <col min="13339" max="13339" width="3.453125" customWidth="1"/>
    <col min="13569" max="13569" width="3.453125" customWidth="1"/>
    <col min="13570" max="13570" width="5" customWidth="1"/>
    <col min="13571" max="13571" width="0.7265625" customWidth="1"/>
    <col min="13572" max="13572" width="6" customWidth="1"/>
    <col min="13573" max="13573" width="13.453125" customWidth="1"/>
    <col min="13574" max="13574" width="5" customWidth="1"/>
    <col min="13575" max="13575" width="3.453125" customWidth="1"/>
    <col min="13576" max="13576" width="1.7265625" customWidth="1"/>
    <col min="13577" max="13577" width="11.7265625" customWidth="1"/>
    <col min="13578" max="13578" width="0.81640625" customWidth="1"/>
    <col min="13579" max="13579" width="3.81640625" customWidth="1"/>
    <col min="13580" max="13580" width="3.7265625" customWidth="1"/>
    <col min="13581" max="13581" width="0.81640625" customWidth="1"/>
    <col min="13582" max="13582" width="2.1796875" customWidth="1"/>
    <col min="13583" max="13583" width="0.26953125" customWidth="1"/>
    <col min="13584" max="13584" width="1.7265625" customWidth="1"/>
    <col min="13585" max="13585" width="5" customWidth="1"/>
    <col min="13586" max="13587" width="1.7265625" customWidth="1"/>
    <col min="13588" max="13589" width="3.453125" customWidth="1"/>
    <col min="13590" max="13591" width="5" customWidth="1"/>
    <col min="13592" max="13593" width="3.453125" customWidth="1"/>
    <col min="13594" max="13594" width="0.81640625" customWidth="1"/>
    <col min="13595" max="13595" width="3.453125" customWidth="1"/>
    <col min="13825" max="13825" width="3.453125" customWidth="1"/>
    <col min="13826" max="13826" width="5" customWidth="1"/>
    <col min="13827" max="13827" width="0.7265625" customWidth="1"/>
    <col min="13828" max="13828" width="6" customWidth="1"/>
    <col min="13829" max="13829" width="13.453125" customWidth="1"/>
    <col min="13830" max="13830" width="5" customWidth="1"/>
    <col min="13831" max="13831" width="3.453125" customWidth="1"/>
    <col min="13832" max="13832" width="1.7265625" customWidth="1"/>
    <col min="13833" max="13833" width="11.7265625" customWidth="1"/>
    <col min="13834" max="13834" width="0.81640625" customWidth="1"/>
    <col min="13835" max="13835" width="3.81640625" customWidth="1"/>
    <col min="13836" max="13836" width="3.7265625" customWidth="1"/>
    <col min="13837" max="13837" width="0.81640625" customWidth="1"/>
    <col min="13838" max="13838" width="2.1796875" customWidth="1"/>
    <col min="13839" max="13839" width="0.26953125" customWidth="1"/>
    <col min="13840" max="13840" width="1.7265625" customWidth="1"/>
    <col min="13841" max="13841" width="5" customWidth="1"/>
    <col min="13842" max="13843" width="1.7265625" customWidth="1"/>
    <col min="13844" max="13845" width="3.453125" customWidth="1"/>
    <col min="13846" max="13847" width="5" customWidth="1"/>
    <col min="13848" max="13849" width="3.453125" customWidth="1"/>
    <col min="13850" max="13850" width="0.81640625" customWidth="1"/>
    <col min="13851" max="13851" width="3.453125" customWidth="1"/>
    <col min="14081" max="14081" width="3.453125" customWidth="1"/>
    <col min="14082" max="14082" width="5" customWidth="1"/>
    <col min="14083" max="14083" width="0.7265625" customWidth="1"/>
    <col min="14084" max="14084" width="6" customWidth="1"/>
    <col min="14085" max="14085" width="13.453125" customWidth="1"/>
    <col min="14086" max="14086" width="5" customWidth="1"/>
    <col min="14087" max="14087" width="3.453125" customWidth="1"/>
    <col min="14088" max="14088" width="1.7265625" customWidth="1"/>
    <col min="14089" max="14089" width="11.7265625" customWidth="1"/>
    <col min="14090" max="14090" width="0.81640625" customWidth="1"/>
    <col min="14091" max="14091" width="3.81640625" customWidth="1"/>
    <col min="14092" max="14092" width="3.7265625" customWidth="1"/>
    <col min="14093" max="14093" width="0.81640625" customWidth="1"/>
    <col min="14094" max="14094" width="2.1796875" customWidth="1"/>
    <col min="14095" max="14095" width="0.26953125" customWidth="1"/>
    <col min="14096" max="14096" width="1.7265625" customWidth="1"/>
    <col min="14097" max="14097" width="5" customWidth="1"/>
    <col min="14098" max="14099" width="1.7265625" customWidth="1"/>
    <col min="14100" max="14101" width="3.453125" customWidth="1"/>
    <col min="14102" max="14103" width="5" customWidth="1"/>
    <col min="14104" max="14105" width="3.453125" customWidth="1"/>
    <col min="14106" max="14106" width="0.81640625" customWidth="1"/>
    <col min="14107" max="14107" width="3.453125" customWidth="1"/>
    <col min="14337" max="14337" width="3.453125" customWidth="1"/>
    <col min="14338" max="14338" width="5" customWidth="1"/>
    <col min="14339" max="14339" width="0.7265625" customWidth="1"/>
    <col min="14340" max="14340" width="6" customWidth="1"/>
    <col min="14341" max="14341" width="13.453125" customWidth="1"/>
    <col min="14342" max="14342" width="5" customWidth="1"/>
    <col min="14343" max="14343" width="3.453125" customWidth="1"/>
    <col min="14344" max="14344" width="1.7265625" customWidth="1"/>
    <col min="14345" max="14345" width="11.7265625" customWidth="1"/>
    <col min="14346" max="14346" width="0.81640625" customWidth="1"/>
    <col min="14347" max="14347" width="3.81640625" customWidth="1"/>
    <col min="14348" max="14348" width="3.7265625" customWidth="1"/>
    <col min="14349" max="14349" width="0.81640625" customWidth="1"/>
    <col min="14350" max="14350" width="2.1796875" customWidth="1"/>
    <col min="14351" max="14351" width="0.26953125" customWidth="1"/>
    <col min="14352" max="14352" width="1.7265625" customWidth="1"/>
    <col min="14353" max="14353" width="5" customWidth="1"/>
    <col min="14354" max="14355" width="1.7265625" customWidth="1"/>
    <col min="14356" max="14357" width="3.453125" customWidth="1"/>
    <col min="14358" max="14359" width="5" customWidth="1"/>
    <col min="14360" max="14361" width="3.453125" customWidth="1"/>
    <col min="14362" max="14362" width="0.81640625" customWidth="1"/>
    <col min="14363" max="14363" width="3.453125" customWidth="1"/>
    <col min="14593" max="14593" width="3.453125" customWidth="1"/>
    <col min="14594" max="14594" width="5" customWidth="1"/>
    <col min="14595" max="14595" width="0.7265625" customWidth="1"/>
    <col min="14596" max="14596" width="6" customWidth="1"/>
    <col min="14597" max="14597" width="13.453125" customWidth="1"/>
    <col min="14598" max="14598" width="5" customWidth="1"/>
    <col min="14599" max="14599" width="3.453125" customWidth="1"/>
    <col min="14600" max="14600" width="1.7265625" customWidth="1"/>
    <col min="14601" max="14601" width="11.7265625" customWidth="1"/>
    <col min="14602" max="14602" width="0.81640625" customWidth="1"/>
    <col min="14603" max="14603" width="3.81640625" customWidth="1"/>
    <col min="14604" max="14604" width="3.7265625" customWidth="1"/>
    <col min="14605" max="14605" width="0.81640625" customWidth="1"/>
    <col min="14606" max="14606" width="2.1796875" customWidth="1"/>
    <col min="14607" max="14607" width="0.26953125" customWidth="1"/>
    <col min="14608" max="14608" width="1.7265625" customWidth="1"/>
    <col min="14609" max="14609" width="5" customWidth="1"/>
    <col min="14610" max="14611" width="1.7265625" customWidth="1"/>
    <col min="14612" max="14613" width="3.453125" customWidth="1"/>
    <col min="14614" max="14615" width="5" customWidth="1"/>
    <col min="14616" max="14617" width="3.453125" customWidth="1"/>
    <col min="14618" max="14618" width="0.81640625" customWidth="1"/>
    <col min="14619" max="14619" width="3.453125" customWidth="1"/>
    <col min="14849" max="14849" width="3.453125" customWidth="1"/>
    <col min="14850" max="14850" width="5" customWidth="1"/>
    <col min="14851" max="14851" width="0.7265625" customWidth="1"/>
    <col min="14852" max="14852" width="6" customWidth="1"/>
    <col min="14853" max="14853" width="13.453125" customWidth="1"/>
    <col min="14854" max="14854" width="5" customWidth="1"/>
    <col min="14855" max="14855" width="3.453125" customWidth="1"/>
    <col min="14856" max="14856" width="1.7265625" customWidth="1"/>
    <col min="14857" max="14857" width="11.7265625" customWidth="1"/>
    <col min="14858" max="14858" width="0.81640625" customWidth="1"/>
    <col min="14859" max="14859" width="3.81640625" customWidth="1"/>
    <col min="14860" max="14860" width="3.7265625" customWidth="1"/>
    <col min="14861" max="14861" width="0.81640625" customWidth="1"/>
    <col min="14862" max="14862" width="2.1796875" customWidth="1"/>
    <col min="14863" max="14863" width="0.26953125" customWidth="1"/>
    <col min="14864" max="14864" width="1.7265625" customWidth="1"/>
    <col min="14865" max="14865" width="5" customWidth="1"/>
    <col min="14866" max="14867" width="1.7265625" customWidth="1"/>
    <col min="14868" max="14869" width="3.453125" customWidth="1"/>
    <col min="14870" max="14871" width="5" customWidth="1"/>
    <col min="14872" max="14873" width="3.453125" customWidth="1"/>
    <col min="14874" max="14874" width="0.81640625" customWidth="1"/>
    <col min="14875" max="14875" width="3.453125" customWidth="1"/>
    <col min="15105" max="15105" width="3.453125" customWidth="1"/>
    <col min="15106" max="15106" width="5" customWidth="1"/>
    <col min="15107" max="15107" width="0.7265625" customWidth="1"/>
    <col min="15108" max="15108" width="6" customWidth="1"/>
    <col min="15109" max="15109" width="13.453125" customWidth="1"/>
    <col min="15110" max="15110" width="5" customWidth="1"/>
    <col min="15111" max="15111" width="3.453125" customWidth="1"/>
    <col min="15112" max="15112" width="1.7265625" customWidth="1"/>
    <col min="15113" max="15113" width="11.7265625" customWidth="1"/>
    <col min="15114" max="15114" width="0.81640625" customWidth="1"/>
    <col min="15115" max="15115" width="3.81640625" customWidth="1"/>
    <col min="15116" max="15116" width="3.7265625" customWidth="1"/>
    <col min="15117" max="15117" width="0.81640625" customWidth="1"/>
    <col min="15118" max="15118" width="2.1796875" customWidth="1"/>
    <col min="15119" max="15119" width="0.26953125" customWidth="1"/>
    <col min="15120" max="15120" width="1.7265625" customWidth="1"/>
    <col min="15121" max="15121" width="5" customWidth="1"/>
    <col min="15122" max="15123" width="1.7265625" customWidth="1"/>
    <col min="15124" max="15125" width="3.453125" customWidth="1"/>
    <col min="15126" max="15127" width="5" customWidth="1"/>
    <col min="15128" max="15129" width="3.453125" customWidth="1"/>
    <col min="15130" max="15130" width="0.81640625" customWidth="1"/>
    <col min="15131" max="15131" width="3.453125" customWidth="1"/>
    <col min="15361" max="15361" width="3.453125" customWidth="1"/>
    <col min="15362" max="15362" width="5" customWidth="1"/>
    <col min="15363" max="15363" width="0.7265625" customWidth="1"/>
    <col min="15364" max="15364" width="6" customWidth="1"/>
    <col min="15365" max="15365" width="13.453125" customWidth="1"/>
    <col min="15366" max="15366" width="5" customWidth="1"/>
    <col min="15367" max="15367" width="3.453125" customWidth="1"/>
    <col min="15368" max="15368" width="1.7265625" customWidth="1"/>
    <col min="15369" max="15369" width="11.7265625" customWidth="1"/>
    <col min="15370" max="15370" width="0.81640625" customWidth="1"/>
    <col min="15371" max="15371" width="3.81640625" customWidth="1"/>
    <col min="15372" max="15372" width="3.7265625" customWidth="1"/>
    <col min="15373" max="15373" width="0.81640625" customWidth="1"/>
    <col min="15374" max="15374" width="2.1796875" customWidth="1"/>
    <col min="15375" max="15375" width="0.26953125" customWidth="1"/>
    <col min="15376" max="15376" width="1.7265625" customWidth="1"/>
    <col min="15377" max="15377" width="5" customWidth="1"/>
    <col min="15378" max="15379" width="1.7265625" customWidth="1"/>
    <col min="15380" max="15381" width="3.453125" customWidth="1"/>
    <col min="15382" max="15383" width="5" customWidth="1"/>
    <col min="15384" max="15385" width="3.453125" customWidth="1"/>
    <col min="15386" max="15386" width="0.81640625" customWidth="1"/>
    <col min="15387" max="15387" width="3.453125" customWidth="1"/>
    <col min="15617" max="15617" width="3.453125" customWidth="1"/>
    <col min="15618" max="15618" width="5" customWidth="1"/>
    <col min="15619" max="15619" width="0.7265625" customWidth="1"/>
    <col min="15620" max="15620" width="6" customWidth="1"/>
    <col min="15621" max="15621" width="13.453125" customWidth="1"/>
    <col min="15622" max="15622" width="5" customWidth="1"/>
    <col min="15623" max="15623" width="3.453125" customWidth="1"/>
    <col min="15624" max="15624" width="1.7265625" customWidth="1"/>
    <col min="15625" max="15625" width="11.7265625" customWidth="1"/>
    <col min="15626" max="15626" width="0.81640625" customWidth="1"/>
    <col min="15627" max="15627" width="3.81640625" customWidth="1"/>
    <col min="15628" max="15628" width="3.7265625" customWidth="1"/>
    <col min="15629" max="15629" width="0.81640625" customWidth="1"/>
    <col min="15630" max="15630" width="2.1796875" customWidth="1"/>
    <col min="15631" max="15631" width="0.26953125" customWidth="1"/>
    <col min="15632" max="15632" width="1.7265625" customWidth="1"/>
    <col min="15633" max="15633" width="5" customWidth="1"/>
    <col min="15634" max="15635" width="1.7265625" customWidth="1"/>
    <col min="15636" max="15637" width="3.453125" customWidth="1"/>
    <col min="15638" max="15639" width="5" customWidth="1"/>
    <col min="15640" max="15641" width="3.453125" customWidth="1"/>
    <col min="15642" max="15642" width="0.81640625" customWidth="1"/>
    <col min="15643" max="15643" width="3.453125" customWidth="1"/>
    <col min="15873" max="15873" width="3.453125" customWidth="1"/>
    <col min="15874" max="15874" width="5" customWidth="1"/>
    <col min="15875" max="15875" width="0.7265625" customWidth="1"/>
    <col min="15876" max="15876" width="6" customWidth="1"/>
    <col min="15877" max="15877" width="13.453125" customWidth="1"/>
    <col min="15878" max="15878" width="5" customWidth="1"/>
    <col min="15879" max="15879" width="3.453125" customWidth="1"/>
    <col min="15880" max="15880" width="1.7265625" customWidth="1"/>
    <col min="15881" max="15881" width="11.7265625" customWidth="1"/>
    <col min="15882" max="15882" width="0.81640625" customWidth="1"/>
    <col min="15883" max="15883" width="3.81640625" customWidth="1"/>
    <col min="15884" max="15884" width="3.7265625" customWidth="1"/>
    <col min="15885" max="15885" width="0.81640625" customWidth="1"/>
    <col min="15886" max="15886" width="2.1796875" customWidth="1"/>
    <col min="15887" max="15887" width="0.26953125" customWidth="1"/>
    <col min="15888" max="15888" width="1.7265625" customWidth="1"/>
    <col min="15889" max="15889" width="5" customWidth="1"/>
    <col min="15890" max="15891" width="1.7265625" customWidth="1"/>
    <col min="15892" max="15893" width="3.453125" customWidth="1"/>
    <col min="15894" max="15895" width="5" customWidth="1"/>
    <col min="15896" max="15897" width="3.453125" customWidth="1"/>
    <col min="15898" max="15898" width="0.81640625" customWidth="1"/>
    <col min="15899" max="15899" width="3.453125" customWidth="1"/>
    <col min="16129" max="16129" width="3.453125" customWidth="1"/>
    <col min="16130" max="16130" width="5" customWidth="1"/>
    <col min="16131" max="16131" width="0.7265625" customWidth="1"/>
    <col min="16132" max="16132" width="6" customWidth="1"/>
    <col min="16133" max="16133" width="13.453125" customWidth="1"/>
    <col min="16134" max="16134" width="5" customWidth="1"/>
    <col min="16135" max="16135" width="3.453125" customWidth="1"/>
    <col min="16136" max="16136" width="1.7265625" customWidth="1"/>
    <col min="16137" max="16137" width="11.7265625" customWidth="1"/>
    <col min="16138" max="16138" width="0.81640625" customWidth="1"/>
    <col min="16139" max="16139" width="3.81640625" customWidth="1"/>
    <col min="16140" max="16140" width="3.7265625" customWidth="1"/>
    <col min="16141" max="16141" width="0.81640625" customWidth="1"/>
    <col min="16142" max="16142" width="2.1796875" customWidth="1"/>
    <col min="16143" max="16143" width="0.26953125" customWidth="1"/>
    <col min="16144" max="16144" width="1.7265625" customWidth="1"/>
    <col min="16145" max="16145" width="5" customWidth="1"/>
    <col min="16146" max="16147" width="1.7265625" customWidth="1"/>
    <col min="16148" max="16149" width="3.453125" customWidth="1"/>
    <col min="16150" max="16151" width="5" customWidth="1"/>
    <col min="16152" max="16153" width="3.453125" customWidth="1"/>
    <col min="16154" max="16154" width="0.81640625" customWidth="1"/>
    <col min="16155" max="16155" width="3.453125" customWidth="1"/>
  </cols>
  <sheetData>
    <row r="1" spans="1:27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>
      <c r="A2" s="64"/>
      <c r="B2" s="65" t="s">
        <v>245</v>
      </c>
      <c r="C2" s="65"/>
      <c r="D2" s="65"/>
      <c r="E2" s="65" t="s">
        <v>246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247</v>
      </c>
      <c r="C3" s="65"/>
      <c r="D3" s="65"/>
      <c r="E3" s="65" t="s">
        <v>248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>
      <c r="A4" s="64"/>
      <c r="B4" s="65" t="s">
        <v>249</v>
      </c>
      <c r="C4" s="65"/>
      <c r="D4" s="65"/>
      <c r="E4" s="65" t="s">
        <v>251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4"/>
    </row>
    <row r="5" spans="1:27">
      <c r="A5" s="64"/>
      <c r="B5" s="65" t="s">
        <v>410</v>
      </c>
      <c r="C5" s="65"/>
      <c r="D5" s="65"/>
      <c r="E5" s="65" t="s">
        <v>531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4"/>
    </row>
    <row r="6" spans="1:27" ht="15.5">
      <c r="A6" s="64"/>
      <c r="B6" s="91" t="s">
        <v>412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64"/>
    </row>
    <row r="7" spans="1:27" ht="15" thickBo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</row>
    <row r="8" spans="1:27">
      <c r="A8" s="64"/>
      <c r="B8" s="92" t="s">
        <v>413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3" t="s">
        <v>414</v>
      </c>
      <c r="U8" s="93"/>
      <c r="V8" s="93"/>
      <c r="W8" s="93"/>
      <c r="X8" s="93"/>
      <c r="Y8" s="93"/>
      <c r="Z8" s="93"/>
      <c r="AA8" s="64"/>
    </row>
    <row r="9" spans="1:27">
      <c r="A9" s="64"/>
      <c r="B9" s="94" t="s">
        <v>4</v>
      </c>
      <c r="C9" s="94"/>
      <c r="D9" s="95" t="s">
        <v>415</v>
      </c>
      <c r="E9" s="95"/>
      <c r="F9" s="95"/>
      <c r="G9" s="95"/>
      <c r="H9" s="95"/>
      <c r="I9" s="95"/>
      <c r="J9" s="95"/>
      <c r="K9" s="95"/>
      <c r="L9" s="95" t="s">
        <v>416</v>
      </c>
      <c r="M9" s="95"/>
      <c r="N9" s="95"/>
      <c r="O9" s="95" t="s">
        <v>7</v>
      </c>
      <c r="P9" s="95"/>
      <c r="Q9" s="95"/>
      <c r="R9" s="95"/>
      <c r="S9" s="95"/>
      <c r="T9" s="95" t="s">
        <v>417</v>
      </c>
      <c r="U9" s="95"/>
      <c r="V9" s="95"/>
      <c r="W9" s="96" t="s">
        <v>418</v>
      </c>
      <c r="X9" s="96"/>
      <c r="Y9" s="96"/>
      <c r="Z9" s="96"/>
      <c r="AA9" s="64"/>
    </row>
    <row r="10" spans="1:27" ht="15" thickBot="1">
      <c r="A10" s="64"/>
      <c r="B10" s="97" t="s">
        <v>228</v>
      </c>
      <c r="C10" s="97"/>
      <c r="D10" s="98" t="s">
        <v>229</v>
      </c>
      <c r="E10" s="98"/>
      <c r="F10" s="98"/>
      <c r="G10" s="98"/>
      <c r="H10" s="98"/>
      <c r="I10" s="98"/>
      <c r="J10" s="98"/>
      <c r="K10" s="98"/>
      <c r="L10" s="98" t="s">
        <v>231</v>
      </c>
      <c r="M10" s="98"/>
      <c r="N10" s="98"/>
      <c r="O10" s="98" t="s">
        <v>232</v>
      </c>
      <c r="P10" s="98"/>
      <c r="Q10" s="98"/>
      <c r="R10" s="98"/>
      <c r="S10" s="98"/>
      <c r="T10" s="98" t="s">
        <v>235</v>
      </c>
      <c r="U10" s="98"/>
      <c r="V10" s="98"/>
      <c r="W10" s="99" t="s">
        <v>419</v>
      </c>
      <c r="X10" s="99"/>
      <c r="Y10" s="99"/>
      <c r="Z10" s="99"/>
      <c r="AA10" s="64"/>
    </row>
    <row r="11" spans="1:27">
      <c r="A11" s="64"/>
      <c r="B11" s="100" t="s">
        <v>229</v>
      </c>
      <c r="C11" s="100"/>
      <c r="D11" s="101" t="s">
        <v>532</v>
      </c>
      <c r="E11" s="101"/>
      <c r="F11" s="101"/>
      <c r="G11" s="101"/>
      <c r="H11" s="101"/>
      <c r="I11" s="101"/>
      <c r="J11" s="101"/>
      <c r="K11" s="101"/>
      <c r="L11" s="102" t="s">
        <v>526</v>
      </c>
      <c r="M11" s="102"/>
      <c r="N11" s="102"/>
      <c r="O11" s="103">
        <v>1</v>
      </c>
      <c r="P11" s="103"/>
      <c r="Q11" s="103"/>
      <c r="R11" s="103"/>
      <c r="S11" s="103"/>
      <c r="T11" s="104">
        <v>0</v>
      </c>
      <c r="U11" s="104"/>
      <c r="V11" s="104"/>
      <c r="W11" s="105">
        <v>0</v>
      </c>
      <c r="X11" s="105"/>
      <c r="Y11" s="105"/>
      <c r="Z11" s="105"/>
      <c r="AA11" s="64"/>
    </row>
    <row r="12" spans="1:27">
      <c r="A12" s="64"/>
      <c r="B12" s="100"/>
      <c r="C12" s="100"/>
      <c r="D12" s="101"/>
      <c r="E12" s="101"/>
      <c r="F12" s="101"/>
      <c r="G12" s="101"/>
      <c r="H12" s="101"/>
      <c r="I12" s="101"/>
      <c r="J12" s="101"/>
      <c r="K12" s="101"/>
      <c r="L12" s="102"/>
      <c r="M12" s="102"/>
      <c r="N12" s="102"/>
      <c r="O12" s="106" t="s">
        <v>422</v>
      </c>
      <c r="P12" s="106"/>
      <c r="Q12" s="106"/>
      <c r="R12" s="106"/>
      <c r="S12" s="106"/>
      <c r="T12" s="106">
        <v>0</v>
      </c>
      <c r="U12" s="106"/>
      <c r="V12" s="106"/>
      <c r="W12" s="107">
        <v>0</v>
      </c>
      <c r="X12" s="107"/>
      <c r="Y12" s="107"/>
      <c r="Z12" s="107"/>
      <c r="AA12" s="64"/>
    </row>
    <row r="13" spans="1:27">
      <c r="A13" s="64"/>
      <c r="B13" s="100"/>
      <c r="C13" s="100"/>
      <c r="D13" s="101"/>
      <c r="E13" s="101"/>
      <c r="F13" s="101"/>
      <c r="G13" s="101"/>
      <c r="H13" s="101"/>
      <c r="I13" s="101"/>
      <c r="J13" s="101"/>
      <c r="K13" s="101"/>
      <c r="L13" s="102"/>
      <c r="M13" s="102"/>
      <c r="N13" s="102"/>
      <c r="O13" s="106" t="s">
        <v>423</v>
      </c>
      <c r="P13" s="106"/>
      <c r="Q13" s="106"/>
      <c r="R13" s="106"/>
      <c r="S13" s="106"/>
      <c r="T13" s="106">
        <v>0</v>
      </c>
      <c r="U13" s="106"/>
      <c r="V13" s="106"/>
      <c r="W13" s="107">
        <v>0</v>
      </c>
      <c r="X13" s="107"/>
      <c r="Y13" s="107"/>
      <c r="Z13" s="107"/>
      <c r="AA13" s="64"/>
    </row>
    <row r="14" spans="1:27">
      <c r="A14" s="64"/>
      <c r="B14" s="10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2"/>
      <c r="N14" s="102"/>
      <c r="O14" s="106" t="s">
        <v>424</v>
      </c>
      <c r="P14" s="106"/>
      <c r="Q14" s="106"/>
      <c r="R14" s="106"/>
      <c r="S14" s="106"/>
      <c r="T14" s="106">
        <v>0</v>
      </c>
      <c r="U14" s="106"/>
      <c r="V14" s="106"/>
      <c r="W14" s="107">
        <v>0</v>
      </c>
      <c r="X14" s="107"/>
      <c r="Y14" s="107"/>
      <c r="Z14" s="107"/>
      <c r="AA14" s="64"/>
    </row>
    <row r="15" spans="1:27">
      <c r="A15" s="64"/>
      <c r="B15" s="100"/>
      <c r="C15" s="100"/>
      <c r="D15" s="101"/>
      <c r="E15" s="101"/>
      <c r="F15" s="101"/>
      <c r="G15" s="101"/>
      <c r="H15" s="101"/>
      <c r="I15" s="101"/>
      <c r="J15" s="101"/>
      <c r="K15" s="101"/>
      <c r="L15" s="102"/>
      <c r="M15" s="102"/>
      <c r="N15" s="102"/>
      <c r="O15" s="106" t="s">
        <v>425</v>
      </c>
      <c r="P15" s="106"/>
      <c r="Q15" s="106"/>
      <c r="R15" s="106"/>
      <c r="S15" s="106"/>
      <c r="T15" s="106">
        <v>0</v>
      </c>
      <c r="U15" s="106"/>
      <c r="V15" s="106"/>
      <c r="W15" s="107">
        <v>0</v>
      </c>
      <c r="X15" s="107"/>
      <c r="Y15" s="107"/>
      <c r="Z15" s="107"/>
      <c r="AA15" s="64"/>
    </row>
    <row r="16" spans="1:27">
      <c r="A16" s="64"/>
      <c r="B16" s="100" t="s">
        <v>231</v>
      </c>
      <c r="C16" s="100"/>
      <c r="D16" s="101" t="s">
        <v>533</v>
      </c>
      <c r="E16" s="101"/>
      <c r="F16" s="101"/>
      <c r="G16" s="101"/>
      <c r="H16" s="101"/>
      <c r="I16" s="101"/>
      <c r="J16" s="101"/>
      <c r="K16" s="101"/>
      <c r="L16" s="102" t="s">
        <v>526</v>
      </c>
      <c r="M16" s="102"/>
      <c r="N16" s="102"/>
      <c r="O16" s="103">
        <v>4</v>
      </c>
      <c r="P16" s="103"/>
      <c r="Q16" s="103"/>
      <c r="R16" s="103"/>
      <c r="S16" s="103"/>
      <c r="T16" s="104">
        <v>0</v>
      </c>
      <c r="U16" s="104"/>
      <c r="V16" s="104"/>
      <c r="W16" s="105">
        <v>0</v>
      </c>
      <c r="X16" s="105"/>
      <c r="Y16" s="105"/>
      <c r="Z16" s="105"/>
      <c r="AA16" s="64"/>
    </row>
    <row r="17" spans="1:27">
      <c r="A17" s="64"/>
      <c r="B17" s="100"/>
      <c r="C17" s="100"/>
      <c r="D17" s="101"/>
      <c r="E17" s="101"/>
      <c r="F17" s="101"/>
      <c r="G17" s="101"/>
      <c r="H17" s="101"/>
      <c r="I17" s="101"/>
      <c r="J17" s="101"/>
      <c r="K17" s="101"/>
      <c r="L17" s="102"/>
      <c r="M17" s="102"/>
      <c r="N17" s="102"/>
      <c r="O17" s="106" t="s">
        <v>422</v>
      </c>
      <c r="P17" s="106"/>
      <c r="Q17" s="106"/>
      <c r="R17" s="106"/>
      <c r="S17" s="106"/>
      <c r="T17" s="106">
        <v>0</v>
      </c>
      <c r="U17" s="106"/>
      <c r="V17" s="106"/>
      <c r="W17" s="107">
        <v>0</v>
      </c>
      <c r="X17" s="107"/>
      <c r="Y17" s="107"/>
      <c r="Z17" s="107"/>
      <c r="AA17" s="64"/>
    </row>
    <row r="18" spans="1:27">
      <c r="A18" s="64"/>
      <c r="B18" s="100"/>
      <c r="C18" s="100"/>
      <c r="D18" s="101"/>
      <c r="E18" s="101"/>
      <c r="F18" s="101"/>
      <c r="G18" s="101"/>
      <c r="H18" s="101"/>
      <c r="I18" s="101"/>
      <c r="J18" s="101"/>
      <c r="K18" s="101"/>
      <c r="L18" s="102"/>
      <c r="M18" s="102"/>
      <c r="N18" s="102"/>
      <c r="O18" s="106" t="s">
        <v>423</v>
      </c>
      <c r="P18" s="106"/>
      <c r="Q18" s="106"/>
      <c r="R18" s="106"/>
      <c r="S18" s="106"/>
      <c r="T18" s="106">
        <v>0</v>
      </c>
      <c r="U18" s="106"/>
      <c r="V18" s="106"/>
      <c r="W18" s="107">
        <v>0</v>
      </c>
      <c r="X18" s="107"/>
      <c r="Y18" s="107"/>
      <c r="Z18" s="107"/>
      <c r="AA18" s="64"/>
    </row>
    <row r="19" spans="1:27">
      <c r="A19" s="64"/>
      <c r="B19" s="100"/>
      <c r="C19" s="100"/>
      <c r="D19" s="101"/>
      <c r="E19" s="101"/>
      <c r="F19" s="101"/>
      <c r="G19" s="101"/>
      <c r="H19" s="101"/>
      <c r="I19" s="101"/>
      <c r="J19" s="101"/>
      <c r="K19" s="101"/>
      <c r="L19" s="102"/>
      <c r="M19" s="102"/>
      <c r="N19" s="102"/>
      <c r="O19" s="106" t="s">
        <v>424</v>
      </c>
      <c r="P19" s="106"/>
      <c r="Q19" s="106"/>
      <c r="R19" s="106"/>
      <c r="S19" s="106"/>
      <c r="T19" s="106">
        <v>0</v>
      </c>
      <c r="U19" s="106"/>
      <c r="V19" s="106"/>
      <c r="W19" s="107">
        <v>0</v>
      </c>
      <c r="X19" s="107"/>
      <c r="Y19" s="107"/>
      <c r="Z19" s="107"/>
      <c r="AA19" s="64"/>
    </row>
    <row r="20" spans="1:27">
      <c r="A20" s="64"/>
      <c r="B20" s="100"/>
      <c r="C20" s="100"/>
      <c r="D20" s="101"/>
      <c r="E20" s="101"/>
      <c r="F20" s="101"/>
      <c r="G20" s="101"/>
      <c r="H20" s="101"/>
      <c r="I20" s="101"/>
      <c r="J20" s="101"/>
      <c r="K20" s="101"/>
      <c r="L20" s="102"/>
      <c r="M20" s="102"/>
      <c r="N20" s="102"/>
      <c r="O20" s="106" t="s">
        <v>425</v>
      </c>
      <c r="P20" s="106"/>
      <c r="Q20" s="106"/>
      <c r="R20" s="106"/>
      <c r="S20" s="106"/>
      <c r="T20" s="106">
        <v>0</v>
      </c>
      <c r="U20" s="106"/>
      <c r="V20" s="106"/>
      <c r="W20" s="107">
        <v>0</v>
      </c>
      <c r="X20" s="107"/>
      <c r="Y20" s="107"/>
      <c r="Z20" s="107"/>
      <c r="AA20" s="64"/>
    </row>
    <row r="21" spans="1:27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</row>
    <row r="22" spans="1:27" s="139" customFormat="1" ht="12" customHeight="1">
      <c r="A22" s="138"/>
      <c r="B22" s="138"/>
      <c r="C22" s="138"/>
      <c r="D22" s="153" t="s">
        <v>114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42">
        <f>W11+W16</f>
        <v>0</v>
      </c>
      <c r="X22" s="142"/>
      <c r="Y22" s="142"/>
      <c r="Z22" s="149"/>
      <c r="AA22" s="138"/>
    </row>
    <row r="23" spans="1:27" s="114" customFormat="1" ht="12" customHeight="1">
      <c r="A23" s="113"/>
      <c r="B23" s="113"/>
      <c r="C23" s="113"/>
      <c r="D23" s="154" t="s">
        <v>125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48"/>
      <c r="X23" s="148"/>
      <c r="Y23" s="148"/>
      <c r="Z23" s="150"/>
      <c r="AA23" s="113"/>
    </row>
    <row r="24" spans="1:27" s="114" customFormat="1" ht="12" customHeight="1">
      <c r="A24" s="113"/>
      <c r="B24" s="113"/>
      <c r="C24" s="113"/>
      <c r="D24" s="154" t="str">
        <f>CONCATENATE("  ","Contributie asiguratori ")</f>
        <v xml:space="preserve">  Contributie asiguratori </v>
      </c>
      <c r="E24" s="154"/>
      <c r="F24" s="154"/>
      <c r="G24" s="154"/>
      <c r="H24" s="154"/>
      <c r="I24" s="144">
        <v>2.5000000000000001E-2</v>
      </c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2">
        <f>I24*(W13+W18)</f>
        <v>0</v>
      </c>
      <c r="X24" s="142"/>
      <c r="Y24" s="142"/>
      <c r="Z24" s="150"/>
      <c r="AA24" s="113"/>
    </row>
    <row r="25" spans="1:27" s="114" customFormat="1" ht="12" customHeight="1">
      <c r="A25" s="113"/>
      <c r="B25" s="113"/>
      <c r="C25" s="113"/>
      <c r="D25" s="153" t="s">
        <v>430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42">
        <f>W22+W24</f>
        <v>0</v>
      </c>
      <c r="X25" s="142"/>
      <c r="Y25" s="142"/>
      <c r="Z25" s="150"/>
      <c r="AA25" s="113"/>
    </row>
    <row r="26" spans="1:27" s="114" customFormat="1" ht="12" customHeight="1">
      <c r="A26" s="113"/>
      <c r="B26" s="113"/>
      <c r="C26" s="113"/>
      <c r="D26" s="154" t="s">
        <v>437</v>
      </c>
      <c r="E26" s="154"/>
      <c r="F26" s="154"/>
      <c r="G26" s="154"/>
      <c r="H26" s="154"/>
      <c r="I26" s="146">
        <v>0</v>
      </c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2">
        <f>W25*I26</f>
        <v>0</v>
      </c>
      <c r="X26" s="142"/>
      <c r="Y26" s="142"/>
      <c r="Z26" s="150"/>
      <c r="AA26" s="113"/>
    </row>
    <row r="27" spans="1:27" s="114" customFormat="1" ht="12" customHeight="1">
      <c r="A27" s="113"/>
      <c r="B27" s="113"/>
      <c r="C27" s="113"/>
      <c r="D27" s="154" t="s">
        <v>438</v>
      </c>
      <c r="E27" s="154"/>
      <c r="F27" s="154"/>
      <c r="G27" s="154"/>
      <c r="H27" s="154"/>
      <c r="I27" s="146">
        <v>0</v>
      </c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2">
        <f>(W25+W26)*I27</f>
        <v>0</v>
      </c>
      <c r="X27" s="142"/>
      <c r="Y27" s="142"/>
      <c r="Z27" s="150"/>
      <c r="AA27" s="113"/>
    </row>
    <row r="28" spans="1:27" s="114" customFormat="1" ht="12" customHeight="1">
      <c r="A28" s="113"/>
      <c r="B28" s="113"/>
      <c r="C28" s="113"/>
      <c r="D28" s="153" t="s">
        <v>9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42">
        <f>W25+W26+W27</f>
        <v>0</v>
      </c>
      <c r="X28" s="142"/>
      <c r="Y28" s="142"/>
      <c r="Z28" s="150"/>
      <c r="AA28" s="113"/>
    </row>
    <row r="29" spans="1:27" s="114" customFormat="1" ht="12" customHeight="1">
      <c r="A29" s="113"/>
      <c r="B29" s="113"/>
      <c r="C29" s="113"/>
      <c r="D29" s="145" t="s">
        <v>439</v>
      </c>
      <c r="E29" s="143"/>
      <c r="F29" s="143"/>
      <c r="G29" s="143"/>
      <c r="H29" s="143"/>
      <c r="I29" s="146">
        <v>0</v>
      </c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2">
        <f>W28*I29</f>
        <v>0</v>
      </c>
      <c r="X29" s="142"/>
      <c r="Y29" s="142"/>
      <c r="Z29" s="151"/>
      <c r="AA29" s="113"/>
    </row>
    <row r="30" spans="1:27" s="114" customFormat="1" ht="12" customHeight="1">
      <c r="A30" s="113"/>
      <c r="B30" s="113"/>
      <c r="C30" s="113"/>
      <c r="D30" s="153" t="s">
        <v>440</v>
      </c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42">
        <f>W28+W29</f>
        <v>0</v>
      </c>
      <c r="X30" s="142">
        <f>W28+X29</f>
        <v>0</v>
      </c>
      <c r="Y30" s="142"/>
      <c r="Z30" s="152"/>
      <c r="AA30" s="113"/>
    </row>
    <row r="31" spans="1:27" s="114" customFormat="1" ht="12" customHeight="1">
      <c r="A31" s="113"/>
      <c r="B31" s="113"/>
      <c r="C31" s="113"/>
      <c r="D31" s="154" t="s">
        <v>441</v>
      </c>
      <c r="E31" s="154"/>
      <c r="F31" s="154"/>
      <c r="G31" s="154"/>
      <c r="H31" s="154"/>
      <c r="I31" s="147">
        <v>0.19</v>
      </c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2">
        <f>W30*I31</f>
        <v>0</v>
      </c>
      <c r="X31" s="142">
        <f>X30*I31</f>
        <v>0</v>
      </c>
      <c r="Y31" s="142"/>
      <c r="Z31" s="152"/>
      <c r="AA31" s="113"/>
    </row>
    <row r="32" spans="1:27" s="139" customFormat="1" ht="12" customHeight="1">
      <c r="A32" s="138"/>
      <c r="B32" s="138"/>
      <c r="C32" s="138"/>
      <c r="D32" s="153" t="s">
        <v>442</v>
      </c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42">
        <f>W30+W31</f>
        <v>0</v>
      </c>
      <c r="X32" s="142">
        <f>X30+X31</f>
        <v>0</v>
      </c>
      <c r="Y32" s="142"/>
      <c r="Z32" s="152"/>
      <c r="AA32" s="138"/>
    </row>
  </sheetData>
  <mergeCells count="86">
    <mergeCell ref="D30:V30"/>
    <mergeCell ref="W30:Y30"/>
    <mergeCell ref="D31:H31"/>
    <mergeCell ref="J31:V31"/>
    <mergeCell ref="W31:Y31"/>
    <mergeCell ref="D32:V32"/>
    <mergeCell ref="W32:Y32"/>
    <mergeCell ref="D27:H27"/>
    <mergeCell ref="J27:V27"/>
    <mergeCell ref="W27:Y27"/>
    <mergeCell ref="D28:V28"/>
    <mergeCell ref="W28:Y28"/>
    <mergeCell ref="J29:V29"/>
    <mergeCell ref="W29:Y29"/>
    <mergeCell ref="D24:H24"/>
    <mergeCell ref="J24:V24"/>
    <mergeCell ref="W24:Y24"/>
    <mergeCell ref="D25:V25"/>
    <mergeCell ref="W25:Y25"/>
    <mergeCell ref="D26:H26"/>
    <mergeCell ref="J26:V26"/>
    <mergeCell ref="W26:Y26"/>
    <mergeCell ref="D22:V22"/>
    <mergeCell ref="W22:Y22"/>
    <mergeCell ref="D23:V23"/>
    <mergeCell ref="W23:Y23"/>
    <mergeCell ref="T18:V18"/>
    <mergeCell ref="W18:Z18"/>
    <mergeCell ref="O19:S19"/>
    <mergeCell ref="T19:V19"/>
    <mergeCell ref="W19:Z19"/>
    <mergeCell ref="O20:S20"/>
    <mergeCell ref="T20:V20"/>
    <mergeCell ref="W20:Z20"/>
    <mergeCell ref="B16:C20"/>
    <mergeCell ref="D16:K20"/>
    <mergeCell ref="L16:N20"/>
    <mergeCell ref="O16:S16"/>
    <mergeCell ref="T16:V16"/>
    <mergeCell ref="W16:Z16"/>
    <mergeCell ref="O17:S17"/>
    <mergeCell ref="T17:V17"/>
    <mergeCell ref="W17:Z17"/>
    <mergeCell ref="O18:S18"/>
    <mergeCell ref="T13:V13"/>
    <mergeCell ref="W13:Z13"/>
    <mergeCell ref="O14:S14"/>
    <mergeCell ref="T14:V14"/>
    <mergeCell ref="W14:Z14"/>
    <mergeCell ref="O15:S15"/>
    <mergeCell ref="T15:V15"/>
    <mergeCell ref="W15:Z15"/>
    <mergeCell ref="B11:C15"/>
    <mergeCell ref="D11:K15"/>
    <mergeCell ref="L11:N15"/>
    <mergeCell ref="O11:S11"/>
    <mergeCell ref="T11:V11"/>
    <mergeCell ref="W11:Z11"/>
    <mergeCell ref="O12:S12"/>
    <mergeCell ref="T12:V12"/>
    <mergeCell ref="W12:Z12"/>
    <mergeCell ref="O13:S13"/>
    <mergeCell ref="B10:C10"/>
    <mergeCell ref="D10:K10"/>
    <mergeCell ref="L10:N10"/>
    <mergeCell ref="O10:S10"/>
    <mergeCell ref="T10:V10"/>
    <mergeCell ref="W10:Z10"/>
    <mergeCell ref="B6:Z6"/>
    <mergeCell ref="B8:S8"/>
    <mergeCell ref="T8:Z8"/>
    <mergeCell ref="B9:C9"/>
    <mergeCell ref="D9:K9"/>
    <mergeCell ref="L9:N9"/>
    <mergeCell ref="O9:S9"/>
    <mergeCell ref="T9:V9"/>
    <mergeCell ref="W9:Z9"/>
    <mergeCell ref="B2:D2"/>
    <mergeCell ref="E2:Q2"/>
    <mergeCell ref="R2:Z5"/>
    <mergeCell ref="B3:D3"/>
    <mergeCell ref="E3:Q3"/>
    <mergeCell ref="B4:D4"/>
    <mergeCell ref="E4:Q4"/>
    <mergeCell ref="B5:D5"/>
    <mergeCell ref="E5:Q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319D-FCB3-486E-801D-942F3EC74AEA}">
  <dimension ref="A1:AA65"/>
  <sheetViews>
    <sheetView topLeftCell="A50" workbookViewId="0">
      <selection activeCell="A55" sqref="A55:XFD65"/>
    </sheetView>
  </sheetViews>
  <sheetFormatPr defaultRowHeight="14.5"/>
  <cols>
    <col min="1" max="1" width="3.453125" customWidth="1"/>
    <col min="2" max="2" width="5" customWidth="1"/>
    <col min="3" max="3" width="0.7265625" customWidth="1"/>
    <col min="4" max="4" width="6" customWidth="1"/>
    <col min="5" max="5" width="13.453125" customWidth="1"/>
    <col min="6" max="6" width="5" customWidth="1"/>
    <col min="7" max="7" width="3.453125" customWidth="1"/>
    <col min="8" max="8" width="1.7265625" customWidth="1"/>
    <col min="9" max="9" width="11.7265625" customWidth="1"/>
    <col min="10" max="10" width="0.81640625" customWidth="1"/>
    <col min="11" max="11" width="3.81640625" customWidth="1"/>
    <col min="12" max="12" width="3.7265625" customWidth="1"/>
    <col min="13" max="13" width="0.81640625" customWidth="1"/>
    <col min="14" max="14" width="2.1796875" customWidth="1"/>
    <col min="15" max="15" width="0.26953125" customWidth="1"/>
    <col min="16" max="16" width="1.7265625" customWidth="1"/>
    <col min="17" max="17" width="5" customWidth="1"/>
    <col min="18" max="19" width="1.7265625" customWidth="1"/>
    <col min="20" max="21" width="3.453125" customWidth="1"/>
    <col min="22" max="23" width="5" customWidth="1"/>
    <col min="24" max="25" width="3.453125" customWidth="1"/>
    <col min="26" max="26" width="0.81640625" customWidth="1"/>
    <col min="27" max="27" width="3.453125" customWidth="1"/>
    <col min="257" max="257" width="3.453125" customWidth="1"/>
    <col min="258" max="258" width="5" customWidth="1"/>
    <col min="259" max="259" width="0.7265625" customWidth="1"/>
    <col min="260" max="260" width="6" customWidth="1"/>
    <col min="261" max="261" width="13.453125" customWidth="1"/>
    <col min="262" max="262" width="5" customWidth="1"/>
    <col min="263" max="263" width="3.453125" customWidth="1"/>
    <col min="264" max="264" width="1.7265625" customWidth="1"/>
    <col min="265" max="265" width="11.7265625" customWidth="1"/>
    <col min="266" max="266" width="0.81640625" customWidth="1"/>
    <col min="267" max="267" width="3.81640625" customWidth="1"/>
    <col min="268" max="268" width="3.7265625" customWidth="1"/>
    <col min="269" max="269" width="0.81640625" customWidth="1"/>
    <col min="270" max="270" width="2.1796875" customWidth="1"/>
    <col min="271" max="271" width="0.26953125" customWidth="1"/>
    <col min="272" max="272" width="1.7265625" customWidth="1"/>
    <col min="273" max="273" width="5" customWidth="1"/>
    <col min="274" max="275" width="1.7265625" customWidth="1"/>
    <col min="276" max="277" width="3.453125" customWidth="1"/>
    <col min="278" max="279" width="5" customWidth="1"/>
    <col min="280" max="281" width="3.453125" customWidth="1"/>
    <col min="282" max="282" width="0.81640625" customWidth="1"/>
    <col min="283" max="283" width="3.453125" customWidth="1"/>
    <col min="513" max="513" width="3.453125" customWidth="1"/>
    <col min="514" max="514" width="5" customWidth="1"/>
    <col min="515" max="515" width="0.7265625" customWidth="1"/>
    <col min="516" max="516" width="6" customWidth="1"/>
    <col min="517" max="517" width="13.453125" customWidth="1"/>
    <col min="518" max="518" width="5" customWidth="1"/>
    <col min="519" max="519" width="3.453125" customWidth="1"/>
    <col min="520" max="520" width="1.7265625" customWidth="1"/>
    <col min="521" max="521" width="11.7265625" customWidth="1"/>
    <col min="522" max="522" width="0.81640625" customWidth="1"/>
    <col min="523" max="523" width="3.81640625" customWidth="1"/>
    <col min="524" max="524" width="3.7265625" customWidth="1"/>
    <col min="525" max="525" width="0.81640625" customWidth="1"/>
    <col min="526" max="526" width="2.1796875" customWidth="1"/>
    <col min="527" max="527" width="0.26953125" customWidth="1"/>
    <col min="528" max="528" width="1.7265625" customWidth="1"/>
    <col min="529" max="529" width="5" customWidth="1"/>
    <col min="530" max="531" width="1.7265625" customWidth="1"/>
    <col min="532" max="533" width="3.453125" customWidth="1"/>
    <col min="534" max="535" width="5" customWidth="1"/>
    <col min="536" max="537" width="3.453125" customWidth="1"/>
    <col min="538" max="538" width="0.81640625" customWidth="1"/>
    <col min="539" max="539" width="3.453125" customWidth="1"/>
    <col min="769" max="769" width="3.453125" customWidth="1"/>
    <col min="770" max="770" width="5" customWidth="1"/>
    <col min="771" max="771" width="0.7265625" customWidth="1"/>
    <col min="772" max="772" width="6" customWidth="1"/>
    <col min="773" max="773" width="13.453125" customWidth="1"/>
    <col min="774" max="774" width="5" customWidth="1"/>
    <col min="775" max="775" width="3.453125" customWidth="1"/>
    <col min="776" max="776" width="1.7265625" customWidth="1"/>
    <col min="777" max="777" width="11.7265625" customWidth="1"/>
    <col min="778" max="778" width="0.81640625" customWidth="1"/>
    <col min="779" max="779" width="3.81640625" customWidth="1"/>
    <col min="780" max="780" width="3.7265625" customWidth="1"/>
    <col min="781" max="781" width="0.81640625" customWidth="1"/>
    <col min="782" max="782" width="2.1796875" customWidth="1"/>
    <col min="783" max="783" width="0.26953125" customWidth="1"/>
    <col min="784" max="784" width="1.7265625" customWidth="1"/>
    <col min="785" max="785" width="5" customWidth="1"/>
    <col min="786" max="787" width="1.7265625" customWidth="1"/>
    <col min="788" max="789" width="3.453125" customWidth="1"/>
    <col min="790" max="791" width="5" customWidth="1"/>
    <col min="792" max="793" width="3.453125" customWidth="1"/>
    <col min="794" max="794" width="0.81640625" customWidth="1"/>
    <col min="795" max="795" width="3.453125" customWidth="1"/>
    <col min="1025" max="1025" width="3.453125" customWidth="1"/>
    <col min="1026" max="1026" width="5" customWidth="1"/>
    <col min="1027" max="1027" width="0.7265625" customWidth="1"/>
    <col min="1028" max="1028" width="6" customWidth="1"/>
    <col min="1029" max="1029" width="13.453125" customWidth="1"/>
    <col min="1030" max="1030" width="5" customWidth="1"/>
    <col min="1031" max="1031" width="3.453125" customWidth="1"/>
    <col min="1032" max="1032" width="1.7265625" customWidth="1"/>
    <col min="1033" max="1033" width="11.7265625" customWidth="1"/>
    <col min="1034" max="1034" width="0.81640625" customWidth="1"/>
    <col min="1035" max="1035" width="3.81640625" customWidth="1"/>
    <col min="1036" max="1036" width="3.7265625" customWidth="1"/>
    <col min="1037" max="1037" width="0.81640625" customWidth="1"/>
    <col min="1038" max="1038" width="2.1796875" customWidth="1"/>
    <col min="1039" max="1039" width="0.26953125" customWidth="1"/>
    <col min="1040" max="1040" width="1.7265625" customWidth="1"/>
    <col min="1041" max="1041" width="5" customWidth="1"/>
    <col min="1042" max="1043" width="1.7265625" customWidth="1"/>
    <col min="1044" max="1045" width="3.453125" customWidth="1"/>
    <col min="1046" max="1047" width="5" customWidth="1"/>
    <col min="1048" max="1049" width="3.453125" customWidth="1"/>
    <col min="1050" max="1050" width="0.81640625" customWidth="1"/>
    <col min="1051" max="1051" width="3.453125" customWidth="1"/>
    <col min="1281" max="1281" width="3.453125" customWidth="1"/>
    <col min="1282" max="1282" width="5" customWidth="1"/>
    <col min="1283" max="1283" width="0.7265625" customWidth="1"/>
    <col min="1284" max="1284" width="6" customWidth="1"/>
    <col min="1285" max="1285" width="13.453125" customWidth="1"/>
    <col min="1286" max="1286" width="5" customWidth="1"/>
    <col min="1287" max="1287" width="3.453125" customWidth="1"/>
    <col min="1288" max="1288" width="1.7265625" customWidth="1"/>
    <col min="1289" max="1289" width="11.7265625" customWidth="1"/>
    <col min="1290" max="1290" width="0.81640625" customWidth="1"/>
    <col min="1291" max="1291" width="3.81640625" customWidth="1"/>
    <col min="1292" max="1292" width="3.7265625" customWidth="1"/>
    <col min="1293" max="1293" width="0.81640625" customWidth="1"/>
    <col min="1294" max="1294" width="2.1796875" customWidth="1"/>
    <col min="1295" max="1295" width="0.26953125" customWidth="1"/>
    <col min="1296" max="1296" width="1.7265625" customWidth="1"/>
    <col min="1297" max="1297" width="5" customWidth="1"/>
    <col min="1298" max="1299" width="1.7265625" customWidth="1"/>
    <col min="1300" max="1301" width="3.453125" customWidth="1"/>
    <col min="1302" max="1303" width="5" customWidth="1"/>
    <col min="1304" max="1305" width="3.453125" customWidth="1"/>
    <col min="1306" max="1306" width="0.81640625" customWidth="1"/>
    <col min="1307" max="1307" width="3.453125" customWidth="1"/>
    <col min="1537" max="1537" width="3.453125" customWidth="1"/>
    <col min="1538" max="1538" width="5" customWidth="1"/>
    <col min="1539" max="1539" width="0.7265625" customWidth="1"/>
    <col min="1540" max="1540" width="6" customWidth="1"/>
    <col min="1541" max="1541" width="13.453125" customWidth="1"/>
    <col min="1542" max="1542" width="5" customWidth="1"/>
    <col min="1543" max="1543" width="3.453125" customWidth="1"/>
    <col min="1544" max="1544" width="1.7265625" customWidth="1"/>
    <col min="1545" max="1545" width="11.7265625" customWidth="1"/>
    <col min="1546" max="1546" width="0.81640625" customWidth="1"/>
    <col min="1547" max="1547" width="3.81640625" customWidth="1"/>
    <col min="1548" max="1548" width="3.7265625" customWidth="1"/>
    <col min="1549" max="1549" width="0.81640625" customWidth="1"/>
    <col min="1550" max="1550" width="2.1796875" customWidth="1"/>
    <col min="1551" max="1551" width="0.26953125" customWidth="1"/>
    <col min="1552" max="1552" width="1.7265625" customWidth="1"/>
    <col min="1553" max="1553" width="5" customWidth="1"/>
    <col min="1554" max="1555" width="1.7265625" customWidth="1"/>
    <col min="1556" max="1557" width="3.453125" customWidth="1"/>
    <col min="1558" max="1559" width="5" customWidth="1"/>
    <col min="1560" max="1561" width="3.453125" customWidth="1"/>
    <col min="1562" max="1562" width="0.81640625" customWidth="1"/>
    <col min="1563" max="1563" width="3.453125" customWidth="1"/>
    <col min="1793" max="1793" width="3.453125" customWidth="1"/>
    <col min="1794" max="1794" width="5" customWidth="1"/>
    <col min="1795" max="1795" width="0.7265625" customWidth="1"/>
    <col min="1796" max="1796" width="6" customWidth="1"/>
    <col min="1797" max="1797" width="13.453125" customWidth="1"/>
    <col min="1798" max="1798" width="5" customWidth="1"/>
    <col min="1799" max="1799" width="3.453125" customWidth="1"/>
    <col min="1800" max="1800" width="1.7265625" customWidth="1"/>
    <col min="1801" max="1801" width="11.7265625" customWidth="1"/>
    <col min="1802" max="1802" width="0.81640625" customWidth="1"/>
    <col min="1803" max="1803" width="3.81640625" customWidth="1"/>
    <col min="1804" max="1804" width="3.7265625" customWidth="1"/>
    <col min="1805" max="1805" width="0.81640625" customWidth="1"/>
    <col min="1806" max="1806" width="2.1796875" customWidth="1"/>
    <col min="1807" max="1807" width="0.26953125" customWidth="1"/>
    <col min="1808" max="1808" width="1.7265625" customWidth="1"/>
    <col min="1809" max="1809" width="5" customWidth="1"/>
    <col min="1810" max="1811" width="1.7265625" customWidth="1"/>
    <col min="1812" max="1813" width="3.453125" customWidth="1"/>
    <col min="1814" max="1815" width="5" customWidth="1"/>
    <col min="1816" max="1817" width="3.453125" customWidth="1"/>
    <col min="1818" max="1818" width="0.81640625" customWidth="1"/>
    <col min="1819" max="1819" width="3.453125" customWidth="1"/>
    <col min="2049" max="2049" width="3.453125" customWidth="1"/>
    <col min="2050" max="2050" width="5" customWidth="1"/>
    <col min="2051" max="2051" width="0.7265625" customWidth="1"/>
    <col min="2052" max="2052" width="6" customWidth="1"/>
    <col min="2053" max="2053" width="13.453125" customWidth="1"/>
    <col min="2054" max="2054" width="5" customWidth="1"/>
    <col min="2055" max="2055" width="3.453125" customWidth="1"/>
    <col min="2056" max="2056" width="1.7265625" customWidth="1"/>
    <col min="2057" max="2057" width="11.7265625" customWidth="1"/>
    <col min="2058" max="2058" width="0.81640625" customWidth="1"/>
    <col min="2059" max="2059" width="3.81640625" customWidth="1"/>
    <col min="2060" max="2060" width="3.7265625" customWidth="1"/>
    <col min="2061" max="2061" width="0.81640625" customWidth="1"/>
    <col min="2062" max="2062" width="2.1796875" customWidth="1"/>
    <col min="2063" max="2063" width="0.26953125" customWidth="1"/>
    <col min="2064" max="2064" width="1.7265625" customWidth="1"/>
    <col min="2065" max="2065" width="5" customWidth="1"/>
    <col min="2066" max="2067" width="1.7265625" customWidth="1"/>
    <col min="2068" max="2069" width="3.453125" customWidth="1"/>
    <col min="2070" max="2071" width="5" customWidth="1"/>
    <col min="2072" max="2073" width="3.453125" customWidth="1"/>
    <col min="2074" max="2074" width="0.81640625" customWidth="1"/>
    <col min="2075" max="2075" width="3.453125" customWidth="1"/>
    <col min="2305" max="2305" width="3.453125" customWidth="1"/>
    <col min="2306" max="2306" width="5" customWidth="1"/>
    <col min="2307" max="2307" width="0.7265625" customWidth="1"/>
    <col min="2308" max="2308" width="6" customWidth="1"/>
    <col min="2309" max="2309" width="13.453125" customWidth="1"/>
    <col min="2310" max="2310" width="5" customWidth="1"/>
    <col min="2311" max="2311" width="3.453125" customWidth="1"/>
    <col min="2312" max="2312" width="1.7265625" customWidth="1"/>
    <col min="2313" max="2313" width="11.7265625" customWidth="1"/>
    <col min="2314" max="2314" width="0.81640625" customWidth="1"/>
    <col min="2315" max="2315" width="3.81640625" customWidth="1"/>
    <col min="2316" max="2316" width="3.7265625" customWidth="1"/>
    <col min="2317" max="2317" width="0.81640625" customWidth="1"/>
    <col min="2318" max="2318" width="2.1796875" customWidth="1"/>
    <col min="2319" max="2319" width="0.26953125" customWidth="1"/>
    <col min="2320" max="2320" width="1.7265625" customWidth="1"/>
    <col min="2321" max="2321" width="5" customWidth="1"/>
    <col min="2322" max="2323" width="1.7265625" customWidth="1"/>
    <col min="2324" max="2325" width="3.453125" customWidth="1"/>
    <col min="2326" max="2327" width="5" customWidth="1"/>
    <col min="2328" max="2329" width="3.453125" customWidth="1"/>
    <col min="2330" max="2330" width="0.81640625" customWidth="1"/>
    <col min="2331" max="2331" width="3.453125" customWidth="1"/>
    <col min="2561" max="2561" width="3.453125" customWidth="1"/>
    <col min="2562" max="2562" width="5" customWidth="1"/>
    <col min="2563" max="2563" width="0.7265625" customWidth="1"/>
    <col min="2564" max="2564" width="6" customWidth="1"/>
    <col min="2565" max="2565" width="13.453125" customWidth="1"/>
    <col min="2566" max="2566" width="5" customWidth="1"/>
    <col min="2567" max="2567" width="3.453125" customWidth="1"/>
    <col min="2568" max="2568" width="1.7265625" customWidth="1"/>
    <col min="2569" max="2569" width="11.7265625" customWidth="1"/>
    <col min="2570" max="2570" width="0.81640625" customWidth="1"/>
    <col min="2571" max="2571" width="3.81640625" customWidth="1"/>
    <col min="2572" max="2572" width="3.7265625" customWidth="1"/>
    <col min="2573" max="2573" width="0.81640625" customWidth="1"/>
    <col min="2574" max="2574" width="2.1796875" customWidth="1"/>
    <col min="2575" max="2575" width="0.26953125" customWidth="1"/>
    <col min="2576" max="2576" width="1.7265625" customWidth="1"/>
    <col min="2577" max="2577" width="5" customWidth="1"/>
    <col min="2578" max="2579" width="1.7265625" customWidth="1"/>
    <col min="2580" max="2581" width="3.453125" customWidth="1"/>
    <col min="2582" max="2583" width="5" customWidth="1"/>
    <col min="2584" max="2585" width="3.453125" customWidth="1"/>
    <col min="2586" max="2586" width="0.81640625" customWidth="1"/>
    <col min="2587" max="2587" width="3.453125" customWidth="1"/>
    <col min="2817" max="2817" width="3.453125" customWidth="1"/>
    <col min="2818" max="2818" width="5" customWidth="1"/>
    <col min="2819" max="2819" width="0.7265625" customWidth="1"/>
    <col min="2820" max="2820" width="6" customWidth="1"/>
    <col min="2821" max="2821" width="13.453125" customWidth="1"/>
    <col min="2822" max="2822" width="5" customWidth="1"/>
    <col min="2823" max="2823" width="3.453125" customWidth="1"/>
    <col min="2824" max="2824" width="1.7265625" customWidth="1"/>
    <col min="2825" max="2825" width="11.7265625" customWidth="1"/>
    <col min="2826" max="2826" width="0.81640625" customWidth="1"/>
    <col min="2827" max="2827" width="3.81640625" customWidth="1"/>
    <col min="2828" max="2828" width="3.7265625" customWidth="1"/>
    <col min="2829" max="2829" width="0.81640625" customWidth="1"/>
    <col min="2830" max="2830" width="2.1796875" customWidth="1"/>
    <col min="2831" max="2831" width="0.26953125" customWidth="1"/>
    <col min="2832" max="2832" width="1.7265625" customWidth="1"/>
    <col min="2833" max="2833" width="5" customWidth="1"/>
    <col min="2834" max="2835" width="1.7265625" customWidth="1"/>
    <col min="2836" max="2837" width="3.453125" customWidth="1"/>
    <col min="2838" max="2839" width="5" customWidth="1"/>
    <col min="2840" max="2841" width="3.453125" customWidth="1"/>
    <col min="2842" max="2842" width="0.81640625" customWidth="1"/>
    <col min="2843" max="2843" width="3.453125" customWidth="1"/>
    <col min="3073" max="3073" width="3.453125" customWidth="1"/>
    <col min="3074" max="3074" width="5" customWidth="1"/>
    <col min="3075" max="3075" width="0.7265625" customWidth="1"/>
    <col min="3076" max="3076" width="6" customWidth="1"/>
    <col min="3077" max="3077" width="13.453125" customWidth="1"/>
    <col min="3078" max="3078" width="5" customWidth="1"/>
    <col min="3079" max="3079" width="3.453125" customWidth="1"/>
    <col min="3080" max="3080" width="1.7265625" customWidth="1"/>
    <col min="3081" max="3081" width="11.7265625" customWidth="1"/>
    <col min="3082" max="3082" width="0.81640625" customWidth="1"/>
    <col min="3083" max="3083" width="3.81640625" customWidth="1"/>
    <col min="3084" max="3084" width="3.7265625" customWidth="1"/>
    <col min="3085" max="3085" width="0.81640625" customWidth="1"/>
    <col min="3086" max="3086" width="2.1796875" customWidth="1"/>
    <col min="3087" max="3087" width="0.26953125" customWidth="1"/>
    <col min="3088" max="3088" width="1.7265625" customWidth="1"/>
    <col min="3089" max="3089" width="5" customWidth="1"/>
    <col min="3090" max="3091" width="1.7265625" customWidth="1"/>
    <col min="3092" max="3093" width="3.453125" customWidth="1"/>
    <col min="3094" max="3095" width="5" customWidth="1"/>
    <col min="3096" max="3097" width="3.453125" customWidth="1"/>
    <col min="3098" max="3098" width="0.81640625" customWidth="1"/>
    <col min="3099" max="3099" width="3.453125" customWidth="1"/>
    <col min="3329" max="3329" width="3.453125" customWidth="1"/>
    <col min="3330" max="3330" width="5" customWidth="1"/>
    <col min="3331" max="3331" width="0.7265625" customWidth="1"/>
    <col min="3332" max="3332" width="6" customWidth="1"/>
    <col min="3333" max="3333" width="13.453125" customWidth="1"/>
    <col min="3334" max="3334" width="5" customWidth="1"/>
    <col min="3335" max="3335" width="3.453125" customWidth="1"/>
    <col min="3336" max="3336" width="1.7265625" customWidth="1"/>
    <col min="3337" max="3337" width="11.7265625" customWidth="1"/>
    <col min="3338" max="3338" width="0.81640625" customWidth="1"/>
    <col min="3339" max="3339" width="3.81640625" customWidth="1"/>
    <col min="3340" max="3340" width="3.7265625" customWidth="1"/>
    <col min="3341" max="3341" width="0.81640625" customWidth="1"/>
    <col min="3342" max="3342" width="2.1796875" customWidth="1"/>
    <col min="3343" max="3343" width="0.26953125" customWidth="1"/>
    <col min="3344" max="3344" width="1.7265625" customWidth="1"/>
    <col min="3345" max="3345" width="5" customWidth="1"/>
    <col min="3346" max="3347" width="1.7265625" customWidth="1"/>
    <col min="3348" max="3349" width="3.453125" customWidth="1"/>
    <col min="3350" max="3351" width="5" customWidth="1"/>
    <col min="3352" max="3353" width="3.453125" customWidth="1"/>
    <col min="3354" max="3354" width="0.81640625" customWidth="1"/>
    <col min="3355" max="3355" width="3.453125" customWidth="1"/>
    <col min="3585" max="3585" width="3.453125" customWidth="1"/>
    <col min="3586" max="3586" width="5" customWidth="1"/>
    <col min="3587" max="3587" width="0.7265625" customWidth="1"/>
    <col min="3588" max="3588" width="6" customWidth="1"/>
    <col min="3589" max="3589" width="13.453125" customWidth="1"/>
    <col min="3590" max="3590" width="5" customWidth="1"/>
    <col min="3591" max="3591" width="3.453125" customWidth="1"/>
    <col min="3592" max="3592" width="1.7265625" customWidth="1"/>
    <col min="3593" max="3593" width="11.7265625" customWidth="1"/>
    <col min="3594" max="3594" width="0.81640625" customWidth="1"/>
    <col min="3595" max="3595" width="3.81640625" customWidth="1"/>
    <col min="3596" max="3596" width="3.7265625" customWidth="1"/>
    <col min="3597" max="3597" width="0.81640625" customWidth="1"/>
    <col min="3598" max="3598" width="2.1796875" customWidth="1"/>
    <col min="3599" max="3599" width="0.26953125" customWidth="1"/>
    <col min="3600" max="3600" width="1.7265625" customWidth="1"/>
    <col min="3601" max="3601" width="5" customWidth="1"/>
    <col min="3602" max="3603" width="1.7265625" customWidth="1"/>
    <col min="3604" max="3605" width="3.453125" customWidth="1"/>
    <col min="3606" max="3607" width="5" customWidth="1"/>
    <col min="3608" max="3609" width="3.453125" customWidth="1"/>
    <col min="3610" max="3610" width="0.81640625" customWidth="1"/>
    <col min="3611" max="3611" width="3.453125" customWidth="1"/>
    <col min="3841" max="3841" width="3.453125" customWidth="1"/>
    <col min="3842" max="3842" width="5" customWidth="1"/>
    <col min="3843" max="3843" width="0.7265625" customWidth="1"/>
    <col min="3844" max="3844" width="6" customWidth="1"/>
    <col min="3845" max="3845" width="13.453125" customWidth="1"/>
    <col min="3846" max="3846" width="5" customWidth="1"/>
    <col min="3847" max="3847" width="3.453125" customWidth="1"/>
    <col min="3848" max="3848" width="1.7265625" customWidth="1"/>
    <col min="3849" max="3849" width="11.7265625" customWidth="1"/>
    <col min="3850" max="3850" width="0.81640625" customWidth="1"/>
    <col min="3851" max="3851" width="3.81640625" customWidth="1"/>
    <col min="3852" max="3852" width="3.7265625" customWidth="1"/>
    <col min="3853" max="3853" width="0.81640625" customWidth="1"/>
    <col min="3854" max="3854" width="2.1796875" customWidth="1"/>
    <col min="3855" max="3855" width="0.26953125" customWidth="1"/>
    <col min="3856" max="3856" width="1.7265625" customWidth="1"/>
    <col min="3857" max="3857" width="5" customWidth="1"/>
    <col min="3858" max="3859" width="1.7265625" customWidth="1"/>
    <col min="3860" max="3861" width="3.453125" customWidth="1"/>
    <col min="3862" max="3863" width="5" customWidth="1"/>
    <col min="3864" max="3865" width="3.453125" customWidth="1"/>
    <col min="3866" max="3866" width="0.81640625" customWidth="1"/>
    <col min="3867" max="3867" width="3.453125" customWidth="1"/>
    <col min="4097" max="4097" width="3.453125" customWidth="1"/>
    <col min="4098" max="4098" width="5" customWidth="1"/>
    <col min="4099" max="4099" width="0.7265625" customWidth="1"/>
    <col min="4100" max="4100" width="6" customWidth="1"/>
    <col min="4101" max="4101" width="13.453125" customWidth="1"/>
    <col min="4102" max="4102" width="5" customWidth="1"/>
    <col min="4103" max="4103" width="3.453125" customWidth="1"/>
    <col min="4104" max="4104" width="1.7265625" customWidth="1"/>
    <col min="4105" max="4105" width="11.7265625" customWidth="1"/>
    <col min="4106" max="4106" width="0.81640625" customWidth="1"/>
    <col min="4107" max="4107" width="3.81640625" customWidth="1"/>
    <col min="4108" max="4108" width="3.7265625" customWidth="1"/>
    <col min="4109" max="4109" width="0.81640625" customWidth="1"/>
    <col min="4110" max="4110" width="2.1796875" customWidth="1"/>
    <col min="4111" max="4111" width="0.26953125" customWidth="1"/>
    <col min="4112" max="4112" width="1.7265625" customWidth="1"/>
    <col min="4113" max="4113" width="5" customWidth="1"/>
    <col min="4114" max="4115" width="1.7265625" customWidth="1"/>
    <col min="4116" max="4117" width="3.453125" customWidth="1"/>
    <col min="4118" max="4119" width="5" customWidth="1"/>
    <col min="4120" max="4121" width="3.453125" customWidth="1"/>
    <col min="4122" max="4122" width="0.81640625" customWidth="1"/>
    <col min="4123" max="4123" width="3.453125" customWidth="1"/>
    <col min="4353" max="4353" width="3.453125" customWidth="1"/>
    <col min="4354" max="4354" width="5" customWidth="1"/>
    <col min="4355" max="4355" width="0.7265625" customWidth="1"/>
    <col min="4356" max="4356" width="6" customWidth="1"/>
    <col min="4357" max="4357" width="13.453125" customWidth="1"/>
    <col min="4358" max="4358" width="5" customWidth="1"/>
    <col min="4359" max="4359" width="3.453125" customWidth="1"/>
    <col min="4360" max="4360" width="1.7265625" customWidth="1"/>
    <col min="4361" max="4361" width="11.7265625" customWidth="1"/>
    <col min="4362" max="4362" width="0.81640625" customWidth="1"/>
    <col min="4363" max="4363" width="3.81640625" customWidth="1"/>
    <col min="4364" max="4364" width="3.7265625" customWidth="1"/>
    <col min="4365" max="4365" width="0.81640625" customWidth="1"/>
    <col min="4366" max="4366" width="2.1796875" customWidth="1"/>
    <col min="4367" max="4367" width="0.26953125" customWidth="1"/>
    <col min="4368" max="4368" width="1.7265625" customWidth="1"/>
    <col min="4369" max="4369" width="5" customWidth="1"/>
    <col min="4370" max="4371" width="1.7265625" customWidth="1"/>
    <col min="4372" max="4373" width="3.453125" customWidth="1"/>
    <col min="4374" max="4375" width="5" customWidth="1"/>
    <col min="4376" max="4377" width="3.453125" customWidth="1"/>
    <col min="4378" max="4378" width="0.81640625" customWidth="1"/>
    <col min="4379" max="4379" width="3.453125" customWidth="1"/>
    <col min="4609" max="4609" width="3.453125" customWidth="1"/>
    <col min="4610" max="4610" width="5" customWidth="1"/>
    <col min="4611" max="4611" width="0.7265625" customWidth="1"/>
    <col min="4612" max="4612" width="6" customWidth="1"/>
    <col min="4613" max="4613" width="13.453125" customWidth="1"/>
    <col min="4614" max="4614" width="5" customWidth="1"/>
    <col min="4615" max="4615" width="3.453125" customWidth="1"/>
    <col min="4616" max="4616" width="1.7265625" customWidth="1"/>
    <col min="4617" max="4617" width="11.7265625" customWidth="1"/>
    <col min="4618" max="4618" width="0.81640625" customWidth="1"/>
    <col min="4619" max="4619" width="3.81640625" customWidth="1"/>
    <col min="4620" max="4620" width="3.7265625" customWidth="1"/>
    <col min="4621" max="4621" width="0.81640625" customWidth="1"/>
    <col min="4622" max="4622" width="2.1796875" customWidth="1"/>
    <col min="4623" max="4623" width="0.26953125" customWidth="1"/>
    <col min="4624" max="4624" width="1.7265625" customWidth="1"/>
    <col min="4625" max="4625" width="5" customWidth="1"/>
    <col min="4626" max="4627" width="1.7265625" customWidth="1"/>
    <col min="4628" max="4629" width="3.453125" customWidth="1"/>
    <col min="4630" max="4631" width="5" customWidth="1"/>
    <col min="4632" max="4633" width="3.453125" customWidth="1"/>
    <col min="4634" max="4634" width="0.81640625" customWidth="1"/>
    <col min="4635" max="4635" width="3.453125" customWidth="1"/>
    <col min="4865" max="4865" width="3.453125" customWidth="1"/>
    <col min="4866" max="4866" width="5" customWidth="1"/>
    <col min="4867" max="4867" width="0.7265625" customWidth="1"/>
    <col min="4868" max="4868" width="6" customWidth="1"/>
    <col min="4869" max="4869" width="13.453125" customWidth="1"/>
    <col min="4870" max="4870" width="5" customWidth="1"/>
    <col min="4871" max="4871" width="3.453125" customWidth="1"/>
    <col min="4872" max="4872" width="1.7265625" customWidth="1"/>
    <col min="4873" max="4873" width="11.7265625" customWidth="1"/>
    <col min="4874" max="4874" width="0.81640625" customWidth="1"/>
    <col min="4875" max="4875" width="3.81640625" customWidth="1"/>
    <col min="4876" max="4876" width="3.7265625" customWidth="1"/>
    <col min="4877" max="4877" width="0.81640625" customWidth="1"/>
    <col min="4878" max="4878" width="2.1796875" customWidth="1"/>
    <col min="4879" max="4879" width="0.26953125" customWidth="1"/>
    <col min="4880" max="4880" width="1.7265625" customWidth="1"/>
    <col min="4881" max="4881" width="5" customWidth="1"/>
    <col min="4882" max="4883" width="1.7265625" customWidth="1"/>
    <col min="4884" max="4885" width="3.453125" customWidth="1"/>
    <col min="4886" max="4887" width="5" customWidth="1"/>
    <col min="4888" max="4889" width="3.453125" customWidth="1"/>
    <col min="4890" max="4890" width="0.81640625" customWidth="1"/>
    <col min="4891" max="4891" width="3.453125" customWidth="1"/>
    <col min="5121" max="5121" width="3.453125" customWidth="1"/>
    <col min="5122" max="5122" width="5" customWidth="1"/>
    <col min="5123" max="5123" width="0.7265625" customWidth="1"/>
    <col min="5124" max="5124" width="6" customWidth="1"/>
    <col min="5125" max="5125" width="13.453125" customWidth="1"/>
    <col min="5126" max="5126" width="5" customWidth="1"/>
    <col min="5127" max="5127" width="3.453125" customWidth="1"/>
    <col min="5128" max="5128" width="1.7265625" customWidth="1"/>
    <col min="5129" max="5129" width="11.7265625" customWidth="1"/>
    <col min="5130" max="5130" width="0.81640625" customWidth="1"/>
    <col min="5131" max="5131" width="3.81640625" customWidth="1"/>
    <col min="5132" max="5132" width="3.7265625" customWidth="1"/>
    <col min="5133" max="5133" width="0.81640625" customWidth="1"/>
    <col min="5134" max="5134" width="2.1796875" customWidth="1"/>
    <col min="5135" max="5135" width="0.26953125" customWidth="1"/>
    <col min="5136" max="5136" width="1.7265625" customWidth="1"/>
    <col min="5137" max="5137" width="5" customWidth="1"/>
    <col min="5138" max="5139" width="1.7265625" customWidth="1"/>
    <col min="5140" max="5141" width="3.453125" customWidth="1"/>
    <col min="5142" max="5143" width="5" customWidth="1"/>
    <col min="5144" max="5145" width="3.453125" customWidth="1"/>
    <col min="5146" max="5146" width="0.81640625" customWidth="1"/>
    <col min="5147" max="5147" width="3.453125" customWidth="1"/>
    <col min="5377" max="5377" width="3.453125" customWidth="1"/>
    <col min="5378" max="5378" width="5" customWidth="1"/>
    <col min="5379" max="5379" width="0.7265625" customWidth="1"/>
    <col min="5380" max="5380" width="6" customWidth="1"/>
    <col min="5381" max="5381" width="13.453125" customWidth="1"/>
    <col min="5382" max="5382" width="5" customWidth="1"/>
    <col min="5383" max="5383" width="3.453125" customWidth="1"/>
    <col min="5384" max="5384" width="1.7265625" customWidth="1"/>
    <col min="5385" max="5385" width="11.7265625" customWidth="1"/>
    <col min="5386" max="5386" width="0.81640625" customWidth="1"/>
    <col min="5387" max="5387" width="3.81640625" customWidth="1"/>
    <col min="5388" max="5388" width="3.7265625" customWidth="1"/>
    <col min="5389" max="5389" width="0.81640625" customWidth="1"/>
    <col min="5390" max="5390" width="2.1796875" customWidth="1"/>
    <col min="5391" max="5391" width="0.26953125" customWidth="1"/>
    <col min="5392" max="5392" width="1.7265625" customWidth="1"/>
    <col min="5393" max="5393" width="5" customWidth="1"/>
    <col min="5394" max="5395" width="1.7265625" customWidth="1"/>
    <col min="5396" max="5397" width="3.453125" customWidth="1"/>
    <col min="5398" max="5399" width="5" customWidth="1"/>
    <col min="5400" max="5401" width="3.453125" customWidth="1"/>
    <col min="5402" max="5402" width="0.81640625" customWidth="1"/>
    <col min="5403" max="5403" width="3.453125" customWidth="1"/>
    <col min="5633" max="5633" width="3.453125" customWidth="1"/>
    <col min="5634" max="5634" width="5" customWidth="1"/>
    <col min="5635" max="5635" width="0.7265625" customWidth="1"/>
    <col min="5636" max="5636" width="6" customWidth="1"/>
    <col min="5637" max="5637" width="13.453125" customWidth="1"/>
    <col min="5638" max="5638" width="5" customWidth="1"/>
    <col min="5639" max="5639" width="3.453125" customWidth="1"/>
    <col min="5640" max="5640" width="1.7265625" customWidth="1"/>
    <col min="5641" max="5641" width="11.7265625" customWidth="1"/>
    <col min="5642" max="5642" width="0.81640625" customWidth="1"/>
    <col min="5643" max="5643" width="3.81640625" customWidth="1"/>
    <col min="5644" max="5644" width="3.7265625" customWidth="1"/>
    <col min="5645" max="5645" width="0.81640625" customWidth="1"/>
    <col min="5646" max="5646" width="2.1796875" customWidth="1"/>
    <col min="5647" max="5647" width="0.26953125" customWidth="1"/>
    <col min="5648" max="5648" width="1.7265625" customWidth="1"/>
    <col min="5649" max="5649" width="5" customWidth="1"/>
    <col min="5650" max="5651" width="1.7265625" customWidth="1"/>
    <col min="5652" max="5653" width="3.453125" customWidth="1"/>
    <col min="5654" max="5655" width="5" customWidth="1"/>
    <col min="5656" max="5657" width="3.453125" customWidth="1"/>
    <col min="5658" max="5658" width="0.81640625" customWidth="1"/>
    <col min="5659" max="5659" width="3.453125" customWidth="1"/>
    <col min="5889" max="5889" width="3.453125" customWidth="1"/>
    <col min="5890" max="5890" width="5" customWidth="1"/>
    <col min="5891" max="5891" width="0.7265625" customWidth="1"/>
    <col min="5892" max="5892" width="6" customWidth="1"/>
    <col min="5893" max="5893" width="13.453125" customWidth="1"/>
    <col min="5894" max="5894" width="5" customWidth="1"/>
    <col min="5895" max="5895" width="3.453125" customWidth="1"/>
    <col min="5896" max="5896" width="1.7265625" customWidth="1"/>
    <col min="5897" max="5897" width="11.7265625" customWidth="1"/>
    <col min="5898" max="5898" width="0.81640625" customWidth="1"/>
    <col min="5899" max="5899" width="3.81640625" customWidth="1"/>
    <col min="5900" max="5900" width="3.7265625" customWidth="1"/>
    <col min="5901" max="5901" width="0.81640625" customWidth="1"/>
    <col min="5902" max="5902" width="2.1796875" customWidth="1"/>
    <col min="5903" max="5903" width="0.26953125" customWidth="1"/>
    <col min="5904" max="5904" width="1.7265625" customWidth="1"/>
    <col min="5905" max="5905" width="5" customWidth="1"/>
    <col min="5906" max="5907" width="1.7265625" customWidth="1"/>
    <col min="5908" max="5909" width="3.453125" customWidth="1"/>
    <col min="5910" max="5911" width="5" customWidth="1"/>
    <col min="5912" max="5913" width="3.453125" customWidth="1"/>
    <col min="5914" max="5914" width="0.81640625" customWidth="1"/>
    <col min="5915" max="5915" width="3.453125" customWidth="1"/>
    <col min="6145" max="6145" width="3.453125" customWidth="1"/>
    <col min="6146" max="6146" width="5" customWidth="1"/>
    <col min="6147" max="6147" width="0.7265625" customWidth="1"/>
    <col min="6148" max="6148" width="6" customWidth="1"/>
    <col min="6149" max="6149" width="13.453125" customWidth="1"/>
    <col min="6150" max="6150" width="5" customWidth="1"/>
    <col min="6151" max="6151" width="3.453125" customWidth="1"/>
    <col min="6152" max="6152" width="1.7265625" customWidth="1"/>
    <col min="6153" max="6153" width="11.7265625" customWidth="1"/>
    <col min="6154" max="6154" width="0.81640625" customWidth="1"/>
    <col min="6155" max="6155" width="3.81640625" customWidth="1"/>
    <col min="6156" max="6156" width="3.7265625" customWidth="1"/>
    <col min="6157" max="6157" width="0.81640625" customWidth="1"/>
    <col min="6158" max="6158" width="2.1796875" customWidth="1"/>
    <col min="6159" max="6159" width="0.26953125" customWidth="1"/>
    <col min="6160" max="6160" width="1.7265625" customWidth="1"/>
    <col min="6161" max="6161" width="5" customWidth="1"/>
    <col min="6162" max="6163" width="1.7265625" customWidth="1"/>
    <col min="6164" max="6165" width="3.453125" customWidth="1"/>
    <col min="6166" max="6167" width="5" customWidth="1"/>
    <col min="6168" max="6169" width="3.453125" customWidth="1"/>
    <col min="6170" max="6170" width="0.81640625" customWidth="1"/>
    <col min="6171" max="6171" width="3.453125" customWidth="1"/>
    <col min="6401" max="6401" width="3.453125" customWidth="1"/>
    <col min="6402" max="6402" width="5" customWidth="1"/>
    <col min="6403" max="6403" width="0.7265625" customWidth="1"/>
    <col min="6404" max="6404" width="6" customWidth="1"/>
    <col min="6405" max="6405" width="13.453125" customWidth="1"/>
    <col min="6406" max="6406" width="5" customWidth="1"/>
    <col min="6407" max="6407" width="3.453125" customWidth="1"/>
    <col min="6408" max="6408" width="1.7265625" customWidth="1"/>
    <col min="6409" max="6409" width="11.7265625" customWidth="1"/>
    <col min="6410" max="6410" width="0.81640625" customWidth="1"/>
    <col min="6411" max="6411" width="3.81640625" customWidth="1"/>
    <col min="6412" max="6412" width="3.7265625" customWidth="1"/>
    <col min="6413" max="6413" width="0.81640625" customWidth="1"/>
    <col min="6414" max="6414" width="2.1796875" customWidth="1"/>
    <col min="6415" max="6415" width="0.26953125" customWidth="1"/>
    <col min="6416" max="6416" width="1.7265625" customWidth="1"/>
    <col min="6417" max="6417" width="5" customWidth="1"/>
    <col min="6418" max="6419" width="1.7265625" customWidth="1"/>
    <col min="6420" max="6421" width="3.453125" customWidth="1"/>
    <col min="6422" max="6423" width="5" customWidth="1"/>
    <col min="6424" max="6425" width="3.453125" customWidth="1"/>
    <col min="6426" max="6426" width="0.81640625" customWidth="1"/>
    <col min="6427" max="6427" width="3.453125" customWidth="1"/>
    <col min="6657" max="6657" width="3.453125" customWidth="1"/>
    <col min="6658" max="6658" width="5" customWidth="1"/>
    <col min="6659" max="6659" width="0.7265625" customWidth="1"/>
    <col min="6660" max="6660" width="6" customWidth="1"/>
    <col min="6661" max="6661" width="13.453125" customWidth="1"/>
    <col min="6662" max="6662" width="5" customWidth="1"/>
    <col min="6663" max="6663" width="3.453125" customWidth="1"/>
    <col min="6664" max="6664" width="1.7265625" customWidth="1"/>
    <col min="6665" max="6665" width="11.7265625" customWidth="1"/>
    <col min="6666" max="6666" width="0.81640625" customWidth="1"/>
    <col min="6667" max="6667" width="3.81640625" customWidth="1"/>
    <col min="6668" max="6668" width="3.7265625" customWidth="1"/>
    <col min="6669" max="6669" width="0.81640625" customWidth="1"/>
    <col min="6670" max="6670" width="2.1796875" customWidth="1"/>
    <col min="6671" max="6671" width="0.26953125" customWidth="1"/>
    <col min="6672" max="6672" width="1.7265625" customWidth="1"/>
    <col min="6673" max="6673" width="5" customWidth="1"/>
    <col min="6674" max="6675" width="1.7265625" customWidth="1"/>
    <col min="6676" max="6677" width="3.453125" customWidth="1"/>
    <col min="6678" max="6679" width="5" customWidth="1"/>
    <col min="6680" max="6681" width="3.453125" customWidth="1"/>
    <col min="6682" max="6682" width="0.81640625" customWidth="1"/>
    <col min="6683" max="6683" width="3.453125" customWidth="1"/>
    <col min="6913" max="6913" width="3.453125" customWidth="1"/>
    <col min="6914" max="6914" width="5" customWidth="1"/>
    <col min="6915" max="6915" width="0.7265625" customWidth="1"/>
    <col min="6916" max="6916" width="6" customWidth="1"/>
    <col min="6917" max="6917" width="13.453125" customWidth="1"/>
    <col min="6918" max="6918" width="5" customWidth="1"/>
    <col min="6919" max="6919" width="3.453125" customWidth="1"/>
    <col min="6920" max="6920" width="1.7265625" customWidth="1"/>
    <col min="6921" max="6921" width="11.7265625" customWidth="1"/>
    <col min="6922" max="6922" width="0.81640625" customWidth="1"/>
    <col min="6923" max="6923" width="3.81640625" customWidth="1"/>
    <col min="6924" max="6924" width="3.7265625" customWidth="1"/>
    <col min="6925" max="6925" width="0.81640625" customWidth="1"/>
    <col min="6926" max="6926" width="2.1796875" customWidth="1"/>
    <col min="6927" max="6927" width="0.26953125" customWidth="1"/>
    <col min="6928" max="6928" width="1.7265625" customWidth="1"/>
    <col min="6929" max="6929" width="5" customWidth="1"/>
    <col min="6930" max="6931" width="1.7265625" customWidth="1"/>
    <col min="6932" max="6933" width="3.453125" customWidth="1"/>
    <col min="6934" max="6935" width="5" customWidth="1"/>
    <col min="6936" max="6937" width="3.453125" customWidth="1"/>
    <col min="6938" max="6938" width="0.81640625" customWidth="1"/>
    <col min="6939" max="6939" width="3.453125" customWidth="1"/>
    <col min="7169" max="7169" width="3.453125" customWidth="1"/>
    <col min="7170" max="7170" width="5" customWidth="1"/>
    <col min="7171" max="7171" width="0.7265625" customWidth="1"/>
    <col min="7172" max="7172" width="6" customWidth="1"/>
    <col min="7173" max="7173" width="13.453125" customWidth="1"/>
    <col min="7174" max="7174" width="5" customWidth="1"/>
    <col min="7175" max="7175" width="3.453125" customWidth="1"/>
    <col min="7176" max="7176" width="1.7265625" customWidth="1"/>
    <col min="7177" max="7177" width="11.7265625" customWidth="1"/>
    <col min="7178" max="7178" width="0.81640625" customWidth="1"/>
    <col min="7179" max="7179" width="3.81640625" customWidth="1"/>
    <col min="7180" max="7180" width="3.7265625" customWidth="1"/>
    <col min="7181" max="7181" width="0.81640625" customWidth="1"/>
    <col min="7182" max="7182" width="2.1796875" customWidth="1"/>
    <col min="7183" max="7183" width="0.26953125" customWidth="1"/>
    <col min="7184" max="7184" width="1.7265625" customWidth="1"/>
    <col min="7185" max="7185" width="5" customWidth="1"/>
    <col min="7186" max="7187" width="1.7265625" customWidth="1"/>
    <col min="7188" max="7189" width="3.453125" customWidth="1"/>
    <col min="7190" max="7191" width="5" customWidth="1"/>
    <col min="7192" max="7193" width="3.453125" customWidth="1"/>
    <col min="7194" max="7194" width="0.81640625" customWidth="1"/>
    <col min="7195" max="7195" width="3.453125" customWidth="1"/>
    <col min="7425" max="7425" width="3.453125" customWidth="1"/>
    <col min="7426" max="7426" width="5" customWidth="1"/>
    <col min="7427" max="7427" width="0.7265625" customWidth="1"/>
    <col min="7428" max="7428" width="6" customWidth="1"/>
    <col min="7429" max="7429" width="13.453125" customWidth="1"/>
    <col min="7430" max="7430" width="5" customWidth="1"/>
    <col min="7431" max="7431" width="3.453125" customWidth="1"/>
    <col min="7432" max="7432" width="1.7265625" customWidth="1"/>
    <col min="7433" max="7433" width="11.7265625" customWidth="1"/>
    <col min="7434" max="7434" width="0.81640625" customWidth="1"/>
    <col min="7435" max="7435" width="3.81640625" customWidth="1"/>
    <col min="7436" max="7436" width="3.7265625" customWidth="1"/>
    <col min="7437" max="7437" width="0.81640625" customWidth="1"/>
    <col min="7438" max="7438" width="2.1796875" customWidth="1"/>
    <col min="7439" max="7439" width="0.26953125" customWidth="1"/>
    <col min="7440" max="7440" width="1.7265625" customWidth="1"/>
    <col min="7441" max="7441" width="5" customWidth="1"/>
    <col min="7442" max="7443" width="1.7265625" customWidth="1"/>
    <col min="7444" max="7445" width="3.453125" customWidth="1"/>
    <col min="7446" max="7447" width="5" customWidth="1"/>
    <col min="7448" max="7449" width="3.453125" customWidth="1"/>
    <col min="7450" max="7450" width="0.81640625" customWidth="1"/>
    <col min="7451" max="7451" width="3.453125" customWidth="1"/>
    <col min="7681" max="7681" width="3.453125" customWidth="1"/>
    <col min="7682" max="7682" width="5" customWidth="1"/>
    <col min="7683" max="7683" width="0.7265625" customWidth="1"/>
    <col min="7684" max="7684" width="6" customWidth="1"/>
    <col min="7685" max="7685" width="13.453125" customWidth="1"/>
    <col min="7686" max="7686" width="5" customWidth="1"/>
    <col min="7687" max="7687" width="3.453125" customWidth="1"/>
    <col min="7688" max="7688" width="1.7265625" customWidth="1"/>
    <col min="7689" max="7689" width="11.7265625" customWidth="1"/>
    <col min="7690" max="7690" width="0.81640625" customWidth="1"/>
    <col min="7691" max="7691" width="3.81640625" customWidth="1"/>
    <col min="7692" max="7692" width="3.7265625" customWidth="1"/>
    <col min="7693" max="7693" width="0.81640625" customWidth="1"/>
    <col min="7694" max="7694" width="2.1796875" customWidth="1"/>
    <col min="7695" max="7695" width="0.26953125" customWidth="1"/>
    <col min="7696" max="7696" width="1.7265625" customWidth="1"/>
    <col min="7697" max="7697" width="5" customWidth="1"/>
    <col min="7698" max="7699" width="1.7265625" customWidth="1"/>
    <col min="7700" max="7701" width="3.453125" customWidth="1"/>
    <col min="7702" max="7703" width="5" customWidth="1"/>
    <col min="7704" max="7705" width="3.453125" customWidth="1"/>
    <col min="7706" max="7706" width="0.81640625" customWidth="1"/>
    <col min="7707" max="7707" width="3.453125" customWidth="1"/>
    <col min="7937" max="7937" width="3.453125" customWidth="1"/>
    <col min="7938" max="7938" width="5" customWidth="1"/>
    <col min="7939" max="7939" width="0.7265625" customWidth="1"/>
    <col min="7940" max="7940" width="6" customWidth="1"/>
    <col min="7941" max="7941" width="13.453125" customWidth="1"/>
    <col min="7942" max="7942" width="5" customWidth="1"/>
    <col min="7943" max="7943" width="3.453125" customWidth="1"/>
    <col min="7944" max="7944" width="1.7265625" customWidth="1"/>
    <col min="7945" max="7945" width="11.7265625" customWidth="1"/>
    <col min="7946" max="7946" width="0.81640625" customWidth="1"/>
    <col min="7947" max="7947" width="3.81640625" customWidth="1"/>
    <col min="7948" max="7948" width="3.7265625" customWidth="1"/>
    <col min="7949" max="7949" width="0.81640625" customWidth="1"/>
    <col min="7950" max="7950" width="2.1796875" customWidth="1"/>
    <col min="7951" max="7951" width="0.26953125" customWidth="1"/>
    <col min="7952" max="7952" width="1.7265625" customWidth="1"/>
    <col min="7953" max="7953" width="5" customWidth="1"/>
    <col min="7954" max="7955" width="1.7265625" customWidth="1"/>
    <col min="7956" max="7957" width="3.453125" customWidth="1"/>
    <col min="7958" max="7959" width="5" customWidth="1"/>
    <col min="7960" max="7961" width="3.453125" customWidth="1"/>
    <col min="7962" max="7962" width="0.81640625" customWidth="1"/>
    <col min="7963" max="7963" width="3.453125" customWidth="1"/>
    <col min="8193" max="8193" width="3.453125" customWidth="1"/>
    <col min="8194" max="8194" width="5" customWidth="1"/>
    <col min="8195" max="8195" width="0.7265625" customWidth="1"/>
    <col min="8196" max="8196" width="6" customWidth="1"/>
    <col min="8197" max="8197" width="13.453125" customWidth="1"/>
    <col min="8198" max="8198" width="5" customWidth="1"/>
    <col min="8199" max="8199" width="3.453125" customWidth="1"/>
    <col min="8200" max="8200" width="1.7265625" customWidth="1"/>
    <col min="8201" max="8201" width="11.7265625" customWidth="1"/>
    <col min="8202" max="8202" width="0.81640625" customWidth="1"/>
    <col min="8203" max="8203" width="3.81640625" customWidth="1"/>
    <col min="8204" max="8204" width="3.7265625" customWidth="1"/>
    <col min="8205" max="8205" width="0.81640625" customWidth="1"/>
    <col min="8206" max="8206" width="2.1796875" customWidth="1"/>
    <col min="8207" max="8207" width="0.26953125" customWidth="1"/>
    <col min="8208" max="8208" width="1.7265625" customWidth="1"/>
    <col min="8209" max="8209" width="5" customWidth="1"/>
    <col min="8210" max="8211" width="1.7265625" customWidth="1"/>
    <col min="8212" max="8213" width="3.453125" customWidth="1"/>
    <col min="8214" max="8215" width="5" customWidth="1"/>
    <col min="8216" max="8217" width="3.453125" customWidth="1"/>
    <col min="8218" max="8218" width="0.81640625" customWidth="1"/>
    <col min="8219" max="8219" width="3.453125" customWidth="1"/>
    <col min="8449" max="8449" width="3.453125" customWidth="1"/>
    <col min="8450" max="8450" width="5" customWidth="1"/>
    <col min="8451" max="8451" width="0.7265625" customWidth="1"/>
    <col min="8452" max="8452" width="6" customWidth="1"/>
    <col min="8453" max="8453" width="13.453125" customWidth="1"/>
    <col min="8454" max="8454" width="5" customWidth="1"/>
    <col min="8455" max="8455" width="3.453125" customWidth="1"/>
    <col min="8456" max="8456" width="1.7265625" customWidth="1"/>
    <col min="8457" max="8457" width="11.7265625" customWidth="1"/>
    <col min="8458" max="8458" width="0.81640625" customWidth="1"/>
    <col min="8459" max="8459" width="3.81640625" customWidth="1"/>
    <col min="8460" max="8460" width="3.7265625" customWidth="1"/>
    <col min="8461" max="8461" width="0.81640625" customWidth="1"/>
    <col min="8462" max="8462" width="2.1796875" customWidth="1"/>
    <col min="8463" max="8463" width="0.26953125" customWidth="1"/>
    <col min="8464" max="8464" width="1.7265625" customWidth="1"/>
    <col min="8465" max="8465" width="5" customWidth="1"/>
    <col min="8466" max="8467" width="1.7265625" customWidth="1"/>
    <col min="8468" max="8469" width="3.453125" customWidth="1"/>
    <col min="8470" max="8471" width="5" customWidth="1"/>
    <col min="8472" max="8473" width="3.453125" customWidth="1"/>
    <col min="8474" max="8474" width="0.81640625" customWidth="1"/>
    <col min="8475" max="8475" width="3.453125" customWidth="1"/>
    <col min="8705" max="8705" width="3.453125" customWidth="1"/>
    <col min="8706" max="8706" width="5" customWidth="1"/>
    <col min="8707" max="8707" width="0.7265625" customWidth="1"/>
    <col min="8708" max="8708" width="6" customWidth="1"/>
    <col min="8709" max="8709" width="13.453125" customWidth="1"/>
    <col min="8710" max="8710" width="5" customWidth="1"/>
    <col min="8711" max="8711" width="3.453125" customWidth="1"/>
    <col min="8712" max="8712" width="1.7265625" customWidth="1"/>
    <col min="8713" max="8713" width="11.7265625" customWidth="1"/>
    <col min="8714" max="8714" width="0.81640625" customWidth="1"/>
    <col min="8715" max="8715" width="3.81640625" customWidth="1"/>
    <col min="8716" max="8716" width="3.7265625" customWidth="1"/>
    <col min="8717" max="8717" width="0.81640625" customWidth="1"/>
    <col min="8718" max="8718" width="2.1796875" customWidth="1"/>
    <col min="8719" max="8719" width="0.26953125" customWidth="1"/>
    <col min="8720" max="8720" width="1.7265625" customWidth="1"/>
    <col min="8721" max="8721" width="5" customWidth="1"/>
    <col min="8722" max="8723" width="1.7265625" customWidth="1"/>
    <col min="8724" max="8725" width="3.453125" customWidth="1"/>
    <col min="8726" max="8727" width="5" customWidth="1"/>
    <col min="8728" max="8729" width="3.453125" customWidth="1"/>
    <col min="8730" max="8730" width="0.81640625" customWidth="1"/>
    <col min="8731" max="8731" width="3.453125" customWidth="1"/>
    <col min="8961" max="8961" width="3.453125" customWidth="1"/>
    <col min="8962" max="8962" width="5" customWidth="1"/>
    <col min="8963" max="8963" width="0.7265625" customWidth="1"/>
    <col min="8964" max="8964" width="6" customWidth="1"/>
    <col min="8965" max="8965" width="13.453125" customWidth="1"/>
    <col min="8966" max="8966" width="5" customWidth="1"/>
    <col min="8967" max="8967" width="3.453125" customWidth="1"/>
    <col min="8968" max="8968" width="1.7265625" customWidth="1"/>
    <col min="8969" max="8969" width="11.7265625" customWidth="1"/>
    <col min="8970" max="8970" width="0.81640625" customWidth="1"/>
    <col min="8971" max="8971" width="3.81640625" customWidth="1"/>
    <col min="8972" max="8972" width="3.7265625" customWidth="1"/>
    <col min="8973" max="8973" width="0.81640625" customWidth="1"/>
    <col min="8974" max="8974" width="2.1796875" customWidth="1"/>
    <col min="8975" max="8975" width="0.26953125" customWidth="1"/>
    <col min="8976" max="8976" width="1.7265625" customWidth="1"/>
    <col min="8977" max="8977" width="5" customWidth="1"/>
    <col min="8978" max="8979" width="1.7265625" customWidth="1"/>
    <col min="8980" max="8981" width="3.453125" customWidth="1"/>
    <col min="8982" max="8983" width="5" customWidth="1"/>
    <col min="8984" max="8985" width="3.453125" customWidth="1"/>
    <col min="8986" max="8986" width="0.81640625" customWidth="1"/>
    <col min="8987" max="8987" width="3.453125" customWidth="1"/>
    <col min="9217" max="9217" width="3.453125" customWidth="1"/>
    <col min="9218" max="9218" width="5" customWidth="1"/>
    <col min="9219" max="9219" width="0.7265625" customWidth="1"/>
    <col min="9220" max="9220" width="6" customWidth="1"/>
    <col min="9221" max="9221" width="13.453125" customWidth="1"/>
    <col min="9222" max="9222" width="5" customWidth="1"/>
    <col min="9223" max="9223" width="3.453125" customWidth="1"/>
    <col min="9224" max="9224" width="1.7265625" customWidth="1"/>
    <col min="9225" max="9225" width="11.7265625" customWidth="1"/>
    <col min="9226" max="9226" width="0.81640625" customWidth="1"/>
    <col min="9227" max="9227" width="3.81640625" customWidth="1"/>
    <col min="9228" max="9228" width="3.7265625" customWidth="1"/>
    <col min="9229" max="9229" width="0.81640625" customWidth="1"/>
    <col min="9230" max="9230" width="2.1796875" customWidth="1"/>
    <col min="9231" max="9231" width="0.26953125" customWidth="1"/>
    <col min="9232" max="9232" width="1.7265625" customWidth="1"/>
    <col min="9233" max="9233" width="5" customWidth="1"/>
    <col min="9234" max="9235" width="1.7265625" customWidth="1"/>
    <col min="9236" max="9237" width="3.453125" customWidth="1"/>
    <col min="9238" max="9239" width="5" customWidth="1"/>
    <col min="9240" max="9241" width="3.453125" customWidth="1"/>
    <col min="9242" max="9242" width="0.81640625" customWidth="1"/>
    <col min="9243" max="9243" width="3.453125" customWidth="1"/>
    <col min="9473" max="9473" width="3.453125" customWidth="1"/>
    <col min="9474" max="9474" width="5" customWidth="1"/>
    <col min="9475" max="9475" width="0.7265625" customWidth="1"/>
    <col min="9476" max="9476" width="6" customWidth="1"/>
    <col min="9477" max="9477" width="13.453125" customWidth="1"/>
    <col min="9478" max="9478" width="5" customWidth="1"/>
    <col min="9479" max="9479" width="3.453125" customWidth="1"/>
    <col min="9480" max="9480" width="1.7265625" customWidth="1"/>
    <col min="9481" max="9481" width="11.7265625" customWidth="1"/>
    <col min="9482" max="9482" width="0.81640625" customWidth="1"/>
    <col min="9483" max="9483" width="3.81640625" customWidth="1"/>
    <col min="9484" max="9484" width="3.7265625" customWidth="1"/>
    <col min="9485" max="9485" width="0.81640625" customWidth="1"/>
    <col min="9486" max="9486" width="2.1796875" customWidth="1"/>
    <col min="9487" max="9487" width="0.26953125" customWidth="1"/>
    <col min="9488" max="9488" width="1.7265625" customWidth="1"/>
    <col min="9489" max="9489" width="5" customWidth="1"/>
    <col min="9490" max="9491" width="1.7265625" customWidth="1"/>
    <col min="9492" max="9493" width="3.453125" customWidth="1"/>
    <col min="9494" max="9495" width="5" customWidth="1"/>
    <col min="9496" max="9497" width="3.453125" customWidth="1"/>
    <col min="9498" max="9498" width="0.81640625" customWidth="1"/>
    <col min="9499" max="9499" width="3.453125" customWidth="1"/>
    <col min="9729" max="9729" width="3.453125" customWidth="1"/>
    <col min="9730" max="9730" width="5" customWidth="1"/>
    <col min="9731" max="9731" width="0.7265625" customWidth="1"/>
    <col min="9732" max="9732" width="6" customWidth="1"/>
    <col min="9733" max="9733" width="13.453125" customWidth="1"/>
    <col min="9734" max="9734" width="5" customWidth="1"/>
    <col min="9735" max="9735" width="3.453125" customWidth="1"/>
    <col min="9736" max="9736" width="1.7265625" customWidth="1"/>
    <col min="9737" max="9737" width="11.7265625" customWidth="1"/>
    <col min="9738" max="9738" width="0.81640625" customWidth="1"/>
    <col min="9739" max="9739" width="3.81640625" customWidth="1"/>
    <col min="9740" max="9740" width="3.7265625" customWidth="1"/>
    <col min="9741" max="9741" width="0.81640625" customWidth="1"/>
    <col min="9742" max="9742" width="2.1796875" customWidth="1"/>
    <col min="9743" max="9743" width="0.26953125" customWidth="1"/>
    <col min="9744" max="9744" width="1.7265625" customWidth="1"/>
    <col min="9745" max="9745" width="5" customWidth="1"/>
    <col min="9746" max="9747" width="1.7265625" customWidth="1"/>
    <col min="9748" max="9749" width="3.453125" customWidth="1"/>
    <col min="9750" max="9751" width="5" customWidth="1"/>
    <col min="9752" max="9753" width="3.453125" customWidth="1"/>
    <col min="9754" max="9754" width="0.81640625" customWidth="1"/>
    <col min="9755" max="9755" width="3.453125" customWidth="1"/>
    <col min="9985" max="9985" width="3.453125" customWidth="1"/>
    <col min="9986" max="9986" width="5" customWidth="1"/>
    <col min="9987" max="9987" width="0.7265625" customWidth="1"/>
    <col min="9988" max="9988" width="6" customWidth="1"/>
    <col min="9989" max="9989" width="13.453125" customWidth="1"/>
    <col min="9990" max="9990" width="5" customWidth="1"/>
    <col min="9991" max="9991" width="3.453125" customWidth="1"/>
    <col min="9992" max="9992" width="1.7265625" customWidth="1"/>
    <col min="9993" max="9993" width="11.7265625" customWidth="1"/>
    <col min="9994" max="9994" width="0.81640625" customWidth="1"/>
    <col min="9995" max="9995" width="3.81640625" customWidth="1"/>
    <col min="9996" max="9996" width="3.7265625" customWidth="1"/>
    <col min="9997" max="9997" width="0.81640625" customWidth="1"/>
    <col min="9998" max="9998" width="2.1796875" customWidth="1"/>
    <col min="9999" max="9999" width="0.26953125" customWidth="1"/>
    <col min="10000" max="10000" width="1.7265625" customWidth="1"/>
    <col min="10001" max="10001" width="5" customWidth="1"/>
    <col min="10002" max="10003" width="1.7265625" customWidth="1"/>
    <col min="10004" max="10005" width="3.453125" customWidth="1"/>
    <col min="10006" max="10007" width="5" customWidth="1"/>
    <col min="10008" max="10009" width="3.453125" customWidth="1"/>
    <col min="10010" max="10010" width="0.81640625" customWidth="1"/>
    <col min="10011" max="10011" width="3.453125" customWidth="1"/>
    <col min="10241" max="10241" width="3.453125" customWidth="1"/>
    <col min="10242" max="10242" width="5" customWidth="1"/>
    <col min="10243" max="10243" width="0.7265625" customWidth="1"/>
    <col min="10244" max="10244" width="6" customWidth="1"/>
    <col min="10245" max="10245" width="13.453125" customWidth="1"/>
    <col min="10246" max="10246" width="5" customWidth="1"/>
    <col min="10247" max="10247" width="3.453125" customWidth="1"/>
    <col min="10248" max="10248" width="1.7265625" customWidth="1"/>
    <col min="10249" max="10249" width="11.7265625" customWidth="1"/>
    <col min="10250" max="10250" width="0.81640625" customWidth="1"/>
    <col min="10251" max="10251" width="3.81640625" customWidth="1"/>
    <col min="10252" max="10252" width="3.7265625" customWidth="1"/>
    <col min="10253" max="10253" width="0.81640625" customWidth="1"/>
    <col min="10254" max="10254" width="2.1796875" customWidth="1"/>
    <col min="10255" max="10255" width="0.26953125" customWidth="1"/>
    <col min="10256" max="10256" width="1.7265625" customWidth="1"/>
    <col min="10257" max="10257" width="5" customWidth="1"/>
    <col min="10258" max="10259" width="1.7265625" customWidth="1"/>
    <col min="10260" max="10261" width="3.453125" customWidth="1"/>
    <col min="10262" max="10263" width="5" customWidth="1"/>
    <col min="10264" max="10265" width="3.453125" customWidth="1"/>
    <col min="10266" max="10266" width="0.81640625" customWidth="1"/>
    <col min="10267" max="10267" width="3.453125" customWidth="1"/>
    <col min="10497" max="10497" width="3.453125" customWidth="1"/>
    <col min="10498" max="10498" width="5" customWidth="1"/>
    <col min="10499" max="10499" width="0.7265625" customWidth="1"/>
    <col min="10500" max="10500" width="6" customWidth="1"/>
    <col min="10501" max="10501" width="13.453125" customWidth="1"/>
    <col min="10502" max="10502" width="5" customWidth="1"/>
    <col min="10503" max="10503" width="3.453125" customWidth="1"/>
    <col min="10504" max="10504" width="1.7265625" customWidth="1"/>
    <col min="10505" max="10505" width="11.7265625" customWidth="1"/>
    <col min="10506" max="10506" width="0.81640625" customWidth="1"/>
    <col min="10507" max="10507" width="3.81640625" customWidth="1"/>
    <col min="10508" max="10508" width="3.7265625" customWidth="1"/>
    <col min="10509" max="10509" width="0.81640625" customWidth="1"/>
    <col min="10510" max="10510" width="2.1796875" customWidth="1"/>
    <col min="10511" max="10511" width="0.26953125" customWidth="1"/>
    <col min="10512" max="10512" width="1.7265625" customWidth="1"/>
    <col min="10513" max="10513" width="5" customWidth="1"/>
    <col min="10514" max="10515" width="1.7265625" customWidth="1"/>
    <col min="10516" max="10517" width="3.453125" customWidth="1"/>
    <col min="10518" max="10519" width="5" customWidth="1"/>
    <col min="10520" max="10521" width="3.453125" customWidth="1"/>
    <col min="10522" max="10522" width="0.81640625" customWidth="1"/>
    <col min="10523" max="10523" width="3.453125" customWidth="1"/>
    <col min="10753" max="10753" width="3.453125" customWidth="1"/>
    <col min="10754" max="10754" width="5" customWidth="1"/>
    <col min="10755" max="10755" width="0.7265625" customWidth="1"/>
    <col min="10756" max="10756" width="6" customWidth="1"/>
    <col min="10757" max="10757" width="13.453125" customWidth="1"/>
    <col min="10758" max="10758" width="5" customWidth="1"/>
    <col min="10759" max="10759" width="3.453125" customWidth="1"/>
    <col min="10760" max="10760" width="1.7265625" customWidth="1"/>
    <col min="10761" max="10761" width="11.7265625" customWidth="1"/>
    <col min="10762" max="10762" width="0.81640625" customWidth="1"/>
    <col min="10763" max="10763" width="3.81640625" customWidth="1"/>
    <col min="10764" max="10764" width="3.7265625" customWidth="1"/>
    <col min="10765" max="10765" width="0.81640625" customWidth="1"/>
    <col min="10766" max="10766" width="2.1796875" customWidth="1"/>
    <col min="10767" max="10767" width="0.26953125" customWidth="1"/>
    <col min="10768" max="10768" width="1.7265625" customWidth="1"/>
    <col min="10769" max="10769" width="5" customWidth="1"/>
    <col min="10770" max="10771" width="1.7265625" customWidth="1"/>
    <col min="10772" max="10773" width="3.453125" customWidth="1"/>
    <col min="10774" max="10775" width="5" customWidth="1"/>
    <col min="10776" max="10777" width="3.453125" customWidth="1"/>
    <col min="10778" max="10778" width="0.81640625" customWidth="1"/>
    <col min="10779" max="10779" width="3.453125" customWidth="1"/>
    <col min="11009" max="11009" width="3.453125" customWidth="1"/>
    <col min="11010" max="11010" width="5" customWidth="1"/>
    <col min="11011" max="11011" width="0.7265625" customWidth="1"/>
    <col min="11012" max="11012" width="6" customWidth="1"/>
    <col min="11013" max="11013" width="13.453125" customWidth="1"/>
    <col min="11014" max="11014" width="5" customWidth="1"/>
    <col min="11015" max="11015" width="3.453125" customWidth="1"/>
    <col min="11016" max="11016" width="1.7265625" customWidth="1"/>
    <col min="11017" max="11017" width="11.7265625" customWidth="1"/>
    <col min="11018" max="11018" width="0.81640625" customWidth="1"/>
    <col min="11019" max="11019" width="3.81640625" customWidth="1"/>
    <col min="11020" max="11020" width="3.7265625" customWidth="1"/>
    <col min="11021" max="11021" width="0.81640625" customWidth="1"/>
    <col min="11022" max="11022" width="2.1796875" customWidth="1"/>
    <col min="11023" max="11023" width="0.26953125" customWidth="1"/>
    <col min="11024" max="11024" width="1.7265625" customWidth="1"/>
    <col min="11025" max="11025" width="5" customWidth="1"/>
    <col min="11026" max="11027" width="1.7265625" customWidth="1"/>
    <col min="11028" max="11029" width="3.453125" customWidth="1"/>
    <col min="11030" max="11031" width="5" customWidth="1"/>
    <col min="11032" max="11033" width="3.453125" customWidth="1"/>
    <col min="11034" max="11034" width="0.81640625" customWidth="1"/>
    <col min="11035" max="11035" width="3.453125" customWidth="1"/>
    <col min="11265" max="11265" width="3.453125" customWidth="1"/>
    <col min="11266" max="11266" width="5" customWidth="1"/>
    <col min="11267" max="11267" width="0.7265625" customWidth="1"/>
    <col min="11268" max="11268" width="6" customWidth="1"/>
    <col min="11269" max="11269" width="13.453125" customWidth="1"/>
    <col min="11270" max="11270" width="5" customWidth="1"/>
    <col min="11271" max="11271" width="3.453125" customWidth="1"/>
    <col min="11272" max="11272" width="1.7265625" customWidth="1"/>
    <col min="11273" max="11273" width="11.7265625" customWidth="1"/>
    <col min="11274" max="11274" width="0.81640625" customWidth="1"/>
    <col min="11275" max="11275" width="3.81640625" customWidth="1"/>
    <col min="11276" max="11276" width="3.7265625" customWidth="1"/>
    <col min="11277" max="11277" width="0.81640625" customWidth="1"/>
    <col min="11278" max="11278" width="2.1796875" customWidth="1"/>
    <col min="11279" max="11279" width="0.26953125" customWidth="1"/>
    <col min="11280" max="11280" width="1.7265625" customWidth="1"/>
    <col min="11281" max="11281" width="5" customWidth="1"/>
    <col min="11282" max="11283" width="1.7265625" customWidth="1"/>
    <col min="11284" max="11285" width="3.453125" customWidth="1"/>
    <col min="11286" max="11287" width="5" customWidth="1"/>
    <col min="11288" max="11289" width="3.453125" customWidth="1"/>
    <col min="11290" max="11290" width="0.81640625" customWidth="1"/>
    <col min="11291" max="11291" width="3.453125" customWidth="1"/>
    <col min="11521" max="11521" width="3.453125" customWidth="1"/>
    <col min="11522" max="11522" width="5" customWidth="1"/>
    <col min="11523" max="11523" width="0.7265625" customWidth="1"/>
    <col min="11524" max="11524" width="6" customWidth="1"/>
    <col min="11525" max="11525" width="13.453125" customWidth="1"/>
    <col min="11526" max="11526" width="5" customWidth="1"/>
    <col min="11527" max="11527" width="3.453125" customWidth="1"/>
    <col min="11528" max="11528" width="1.7265625" customWidth="1"/>
    <col min="11529" max="11529" width="11.7265625" customWidth="1"/>
    <col min="11530" max="11530" width="0.81640625" customWidth="1"/>
    <col min="11531" max="11531" width="3.81640625" customWidth="1"/>
    <col min="11532" max="11532" width="3.7265625" customWidth="1"/>
    <col min="11533" max="11533" width="0.81640625" customWidth="1"/>
    <col min="11534" max="11534" width="2.1796875" customWidth="1"/>
    <col min="11535" max="11535" width="0.26953125" customWidth="1"/>
    <col min="11536" max="11536" width="1.7265625" customWidth="1"/>
    <col min="11537" max="11537" width="5" customWidth="1"/>
    <col min="11538" max="11539" width="1.7265625" customWidth="1"/>
    <col min="11540" max="11541" width="3.453125" customWidth="1"/>
    <col min="11542" max="11543" width="5" customWidth="1"/>
    <col min="11544" max="11545" width="3.453125" customWidth="1"/>
    <col min="11546" max="11546" width="0.81640625" customWidth="1"/>
    <col min="11547" max="11547" width="3.453125" customWidth="1"/>
    <col min="11777" max="11777" width="3.453125" customWidth="1"/>
    <col min="11778" max="11778" width="5" customWidth="1"/>
    <col min="11779" max="11779" width="0.7265625" customWidth="1"/>
    <col min="11780" max="11780" width="6" customWidth="1"/>
    <col min="11781" max="11781" width="13.453125" customWidth="1"/>
    <col min="11782" max="11782" width="5" customWidth="1"/>
    <col min="11783" max="11783" width="3.453125" customWidth="1"/>
    <col min="11784" max="11784" width="1.7265625" customWidth="1"/>
    <col min="11785" max="11785" width="11.7265625" customWidth="1"/>
    <col min="11786" max="11786" width="0.81640625" customWidth="1"/>
    <col min="11787" max="11787" width="3.81640625" customWidth="1"/>
    <col min="11788" max="11788" width="3.7265625" customWidth="1"/>
    <col min="11789" max="11789" width="0.81640625" customWidth="1"/>
    <col min="11790" max="11790" width="2.1796875" customWidth="1"/>
    <col min="11791" max="11791" width="0.26953125" customWidth="1"/>
    <col min="11792" max="11792" width="1.7265625" customWidth="1"/>
    <col min="11793" max="11793" width="5" customWidth="1"/>
    <col min="11794" max="11795" width="1.7265625" customWidth="1"/>
    <col min="11796" max="11797" width="3.453125" customWidth="1"/>
    <col min="11798" max="11799" width="5" customWidth="1"/>
    <col min="11800" max="11801" width="3.453125" customWidth="1"/>
    <col min="11802" max="11802" width="0.81640625" customWidth="1"/>
    <col min="11803" max="11803" width="3.453125" customWidth="1"/>
    <col min="12033" max="12033" width="3.453125" customWidth="1"/>
    <col min="12034" max="12034" width="5" customWidth="1"/>
    <col min="12035" max="12035" width="0.7265625" customWidth="1"/>
    <col min="12036" max="12036" width="6" customWidth="1"/>
    <col min="12037" max="12037" width="13.453125" customWidth="1"/>
    <col min="12038" max="12038" width="5" customWidth="1"/>
    <col min="12039" max="12039" width="3.453125" customWidth="1"/>
    <col min="12040" max="12040" width="1.7265625" customWidth="1"/>
    <col min="12041" max="12041" width="11.7265625" customWidth="1"/>
    <col min="12042" max="12042" width="0.81640625" customWidth="1"/>
    <col min="12043" max="12043" width="3.81640625" customWidth="1"/>
    <col min="12044" max="12044" width="3.7265625" customWidth="1"/>
    <col min="12045" max="12045" width="0.81640625" customWidth="1"/>
    <col min="12046" max="12046" width="2.1796875" customWidth="1"/>
    <col min="12047" max="12047" width="0.26953125" customWidth="1"/>
    <col min="12048" max="12048" width="1.7265625" customWidth="1"/>
    <col min="12049" max="12049" width="5" customWidth="1"/>
    <col min="12050" max="12051" width="1.7265625" customWidth="1"/>
    <col min="12052" max="12053" width="3.453125" customWidth="1"/>
    <col min="12054" max="12055" width="5" customWidth="1"/>
    <col min="12056" max="12057" width="3.453125" customWidth="1"/>
    <col min="12058" max="12058" width="0.81640625" customWidth="1"/>
    <col min="12059" max="12059" width="3.453125" customWidth="1"/>
    <col min="12289" max="12289" width="3.453125" customWidth="1"/>
    <col min="12290" max="12290" width="5" customWidth="1"/>
    <col min="12291" max="12291" width="0.7265625" customWidth="1"/>
    <col min="12292" max="12292" width="6" customWidth="1"/>
    <col min="12293" max="12293" width="13.453125" customWidth="1"/>
    <col min="12294" max="12294" width="5" customWidth="1"/>
    <col min="12295" max="12295" width="3.453125" customWidth="1"/>
    <col min="12296" max="12296" width="1.7265625" customWidth="1"/>
    <col min="12297" max="12297" width="11.7265625" customWidth="1"/>
    <col min="12298" max="12298" width="0.81640625" customWidth="1"/>
    <col min="12299" max="12299" width="3.81640625" customWidth="1"/>
    <col min="12300" max="12300" width="3.7265625" customWidth="1"/>
    <col min="12301" max="12301" width="0.81640625" customWidth="1"/>
    <col min="12302" max="12302" width="2.1796875" customWidth="1"/>
    <col min="12303" max="12303" width="0.26953125" customWidth="1"/>
    <col min="12304" max="12304" width="1.7265625" customWidth="1"/>
    <col min="12305" max="12305" width="5" customWidth="1"/>
    <col min="12306" max="12307" width="1.7265625" customWidth="1"/>
    <col min="12308" max="12309" width="3.453125" customWidth="1"/>
    <col min="12310" max="12311" width="5" customWidth="1"/>
    <col min="12312" max="12313" width="3.453125" customWidth="1"/>
    <col min="12314" max="12314" width="0.81640625" customWidth="1"/>
    <col min="12315" max="12315" width="3.453125" customWidth="1"/>
    <col min="12545" max="12545" width="3.453125" customWidth="1"/>
    <col min="12546" max="12546" width="5" customWidth="1"/>
    <col min="12547" max="12547" width="0.7265625" customWidth="1"/>
    <col min="12548" max="12548" width="6" customWidth="1"/>
    <col min="12549" max="12549" width="13.453125" customWidth="1"/>
    <col min="12550" max="12550" width="5" customWidth="1"/>
    <col min="12551" max="12551" width="3.453125" customWidth="1"/>
    <col min="12552" max="12552" width="1.7265625" customWidth="1"/>
    <col min="12553" max="12553" width="11.7265625" customWidth="1"/>
    <col min="12554" max="12554" width="0.81640625" customWidth="1"/>
    <col min="12555" max="12555" width="3.81640625" customWidth="1"/>
    <col min="12556" max="12556" width="3.7265625" customWidth="1"/>
    <col min="12557" max="12557" width="0.81640625" customWidth="1"/>
    <col min="12558" max="12558" width="2.1796875" customWidth="1"/>
    <col min="12559" max="12559" width="0.26953125" customWidth="1"/>
    <col min="12560" max="12560" width="1.7265625" customWidth="1"/>
    <col min="12561" max="12561" width="5" customWidth="1"/>
    <col min="12562" max="12563" width="1.7265625" customWidth="1"/>
    <col min="12564" max="12565" width="3.453125" customWidth="1"/>
    <col min="12566" max="12567" width="5" customWidth="1"/>
    <col min="12568" max="12569" width="3.453125" customWidth="1"/>
    <col min="12570" max="12570" width="0.81640625" customWidth="1"/>
    <col min="12571" max="12571" width="3.453125" customWidth="1"/>
    <col min="12801" max="12801" width="3.453125" customWidth="1"/>
    <col min="12802" max="12802" width="5" customWidth="1"/>
    <col min="12803" max="12803" width="0.7265625" customWidth="1"/>
    <col min="12804" max="12804" width="6" customWidth="1"/>
    <col min="12805" max="12805" width="13.453125" customWidth="1"/>
    <col min="12806" max="12806" width="5" customWidth="1"/>
    <col min="12807" max="12807" width="3.453125" customWidth="1"/>
    <col min="12808" max="12808" width="1.7265625" customWidth="1"/>
    <col min="12809" max="12809" width="11.7265625" customWidth="1"/>
    <col min="12810" max="12810" width="0.81640625" customWidth="1"/>
    <col min="12811" max="12811" width="3.81640625" customWidth="1"/>
    <col min="12812" max="12812" width="3.7265625" customWidth="1"/>
    <col min="12813" max="12813" width="0.81640625" customWidth="1"/>
    <col min="12814" max="12814" width="2.1796875" customWidth="1"/>
    <col min="12815" max="12815" width="0.26953125" customWidth="1"/>
    <col min="12816" max="12816" width="1.7265625" customWidth="1"/>
    <col min="12817" max="12817" width="5" customWidth="1"/>
    <col min="12818" max="12819" width="1.7265625" customWidth="1"/>
    <col min="12820" max="12821" width="3.453125" customWidth="1"/>
    <col min="12822" max="12823" width="5" customWidth="1"/>
    <col min="12824" max="12825" width="3.453125" customWidth="1"/>
    <col min="12826" max="12826" width="0.81640625" customWidth="1"/>
    <col min="12827" max="12827" width="3.453125" customWidth="1"/>
    <col min="13057" max="13057" width="3.453125" customWidth="1"/>
    <col min="13058" max="13058" width="5" customWidth="1"/>
    <col min="13059" max="13059" width="0.7265625" customWidth="1"/>
    <col min="13060" max="13060" width="6" customWidth="1"/>
    <col min="13061" max="13061" width="13.453125" customWidth="1"/>
    <col min="13062" max="13062" width="5" customWidth="1"/>
    <col min="13063" max="13063" width="3.453125" customWidth="1"/>
    <col min="13064" max="13064" width="1.7265625" customWidth="1"/>
    <col min="13065" max="13065" width="11.7265625" customWidth="1"/>
    <col min="13066" max="13066" width="0.81640625" customWidth="1"/>
    <col min="13067" max="13067" width="3.81640625" customWidth="1"/>
    <col min="13068" max="13068" width="3.7265625" customWidth="1"/>
    <col min="13069" max="13069" width="0.81640625" customWidth="1"/>
    <col min="13070" max="13070" width="2.1796875" customWidth="1"/>
    <col min="13071" max="13071" width="0.26953125" customWidth="1"/>
    <col min="13072" max="13072" width="1.7265625" customWidth="1"/>
    <col min="13073" max="13073" width="5" customWidth="1"/>
    <col min="13074" max="13075" width="1.7265625" customWidth="1"/>
    <col min="13076" max="13077" width="3.453125" customWidth="1"/>
    <col min="13078" max="13079" width="5" customWidth="1"/>
    <col min="13080" max="13081" width="3.453125" customWidth="1"/>
    <col min="13082" max="13082" width="0.81640625" customWidth="1"/>
    <col min="13083" max="13083" width="3.453125" customWidth="1"/>
    <col min="13313" max="13313" width="3.453125" customWidth="1"/>
    <col min="13314" max="13314" width="5" customWidth="1"/>
    <col min="13315" max="13315" width="0.7265625" customWidth="1"/>
    <col min="13316" max="13316" width="6" customWidth="1"/>
    <col min="13317" max="13317" width="13.453125" customWidth="1"/>
    <col min="13318" max="13318" width="5" customWidth="1"/>
    <col min="13319" max="13319" width="3.453125" customWidth="1"/>
    <col min="13320" max="13320" width="1.7265625" customWidth="1"/>
    <col min="13321" max="13321" width="11.7265625" customWidth="1"/>
    <col min="13322" max="13322" width="0.81640625" customWidth="1"/>
    <col min="13323" max="13323" width="3.81640625" customWidth="1"/>
    <col min="13324" max="13324" width="3.7265625" customWidth="1"/>
    <col min="13325" max="13325" width="0.81640625" customWidth="1"/>
    <col min="13326" max="13326" width="2.1796875" customWidth="1"/>
    <col min="13327" max="13327" width="0.26953125" customWidth="1"/>
    <col min="13328" max="13328" width="1.7265625" customWidth="1"/>
    <col min="13329" max="13329" width="5" customWidth="1"/>
    <col min="13330" max="13331" width="1.7265625" customWidth="1"/>
    <col min="13332" max="13333" width="3.453125" customWidth="1"/>
    <col min="13334" max="13335" width="5" customWidth="1"/>
    <col min="13336" max="13337" width="3.453125" customWidth="1"/>
    <col min="13338" max="13338" width="0.81640625" customWidth="1"/>
    <col min="13339" max="13339" width="3.453125" customWidth="1"/>
    <col min="13569" max="13569" width="3.453125" customWidth="1"/>
    <col min="13570" max="13570" width="5" customWidth="1"/>
    <col min="13571" max="13571" width="0.7265625" customWidth="1"/>
    <col min="13572" max="13572" width="6" customWidth="1"/>
    <col min="13573" max="13573" width="13.453125" customWidth="1"/>
    <col min="13574" max="13574" width="5" customWidth="1"/>
    <col min="13575" max="13575" width="3.453125" customWidth="1"/>
    <col min="13576" max="13576" width="1.7265625" customWidth="1"/>
    <col min="13577" max="13577" width="11.7265625" customWidth="1"/>
    <col min="13578" max="13578" width="0.81640625" customWidth="1"/>
    <col min="13579" max="13579" width="3.81640625" customWidth="1"/>
    <col min="13580" max="13580" width="3.7265625" customWidth="1"/>
    <col min="13581" max="13581" width="0.81640625" customWidth="1"/>
    <col min="13582" max="13582" width="2.1796875" customWidth="1"/>
    <col min="13583" max="13583" width="0.26953125" customWidth="1"/>
    <col min="13584" max="13584" width="1.7265625" customWidth="1"/>
    <col min="13585" max="13585" width="5" customWidth="1"/>
    <col min="13586" max="13587" width="1.7265625" customWidth="1"/>
    <col min="13588" max="13589" width="3.453125" customWidth="1"/>
    <col min="13590" max="13591" width="5" customWidth="1"/>
    <col min="13592" max="13593" width="3.453125" customWidth="1"/>
    <col min="13594" max="13594" width="0.81640625" customWidth="1"/>
    <col min="13595" max="13595" width="3.453125" customWidth="1"/>
    <col min="13825" max="13825" width="3.453125" customWidth="1"/>
    <col min="13826" max="13826" width="5" customWidth="1"/>
    <col min="13827" max="13827" width="0.7265625" customWidth="1"/>
    <col min="13828" max="13828" width="6" customWidth="1"/>
    <col min="13829" max="13829" width="13.453125" customWidth="1"/>
    <col min="13830" max="13830" width="5" customWidth="1"/>
    <col min="13831" max="13831" width="3.453125" customWidth="1"/>
    <col min="13832" max="13832" width="1.7265625" customWidth="1"/>
    <col min="13833" max="13833" width="11.7265625" customWidth="1"/>
    <col min="13834" max="13834" width="0.81640625" customWidth="1"/>
    <col min="13835" max="13835" width="3.81640625" customWidth="1"/>
    <col min="13836" max="13836" width="3.7265625" customWidth="1"/>
    <col min="13837" max="13837" width="0.81640625" customWidth="1"/>
    <col min="13838" max="13838" width="2.1796875" customWidth="1"/>
    <col min="13839" max="13839" width="0.26953125" customWidth="1"/>
    <col min="13840" max="13840" width="1.7265625" customWidth="1"/>
    <col min="13841" max="13841" width="5" customWidth="1"/>
    <col min="13842" max="13843" width="1.7265625" customWidth="1"/>
    <col min="13844" max="13845" width="3.453125" customWidth="1"/>
    <col min="13846" max="13847" width="5" customWidth="1"/>
    <col min="13848" max="13849" width="3.453125" customWidth="1"/>
    <col min="13850" max="13850" width="0.81640625" customWidth="1"/>
    <col min="13851" max="13851" width="3.453125" customWidth="1"/>
    <col min="14081" max="14081" width="3.453125" customWidth="1"/>
    <col min="14082" max="14082" width="5" customWidth="1"/>
    <col min="14083" max="14083" width="0.7265625" customWidth="1"/>
    <col min="14084" max="14084" width="6" customWidth="1"/>
    <col min="14085" max="14085" width="13.453125" customWidth="1"/>
    <col min="14086" max="14086" width="5" customWidth="1"/>
    <col min="14087" max="14087" width="3.453125" customWidth="1"/>
    <col min="14088" max="14088" width="1.7265625" customWidth="1"/>
    <col min="14089" max="14089" width="11.7265625" customWidth="1"/>
    <col min="14090" max="14090" width="0.81640625" customWidth="1"/>
    <col min="14091" max="14091" width="3.81640625" customWidth="1"/>
    <col min="14092" max="14092" width="3.7265625" customWidth="1"/>
    <col min="14093" max="14093" width="0.81640625" customWidth="1"/>
    <col min="14094" max="14094" width="2.1796875" customWidth="1"/>
    <col min="14095" max="14095" width="0.26953125" customWidth="1"/>
    <col min="14096" max="14096" width="1.7265625" customWidth="1"/>
    <col min="14097" max="14097" width="5" customWidth="1"/>
    <col min="14098" max="14099" width="1.7265625" customWidth="1"/>
    <col min="14100" max="14101" width="3.453125" customWidth="1"/>
    <col min="14102" max="14103" width="5" customWidth="1"/>
    <col min="14104" max="14105" width="3.453125" customWidth="1"/>
    <col min="14106" max="14106" width="0.81640625" customWidth="1"/>
    <col min="14107" max="14107" width="3.453125" customWidth="1"/>
    <col min="14337" max="14337" width="3.453125" customWidth="1"/>
    <col min="14338" max="14338" width="5" customWidth="1"/>
    <col min="14339" max="14339" width="0.7265625" customWidth="1"/>
    <col min="14340" max="14340" width="6" customWidth="1"/>
    <col min="14341" max="14341" width="13.453125" customWidth="1"/>
    <col min="14342" max="14342" width="5" customWidth="1"/>
    <col min="14343" max="14343" width="3.453125" customWidth="1"/>
    <col min="14344" max="14344" width="1.7265625" customWidth="1"/>
    <col min="14345" max="14345" width="11.7265625" customWidth="1"/>
    <col min="14346" max="14346" width="0.81640625" customWidth="1"/>
    <col min="14347" max="14347" width="3.81640625" customWidth="1"/>
    <col min="14348" max="14348" width="3.7265625" customWidth="1"/>
    <col min="14349" max="14349" width="0.81640625" customWidth="1"/>
    <col min="14350" max="14350" width="2.1796875" customWidth="1"/>
    <col min="14351" max="14351" width="0.26953125" customWidth="1"/>
    <col min="14352" max="14352" width="1.7265625" customWidth="1"/>
    <col min="14353" max="14353" width="5" customWidth="1"/>
    <col min="14354" max="14355" width="1.7265625" customWidth="1"/>
    <col min="14356" max="14357" width="3.453125" customWidth="1"/>
    <col min="14358" max="14359" width="5" customWidth="1"/>
    <col min="14360" max="14361" width="3.453125" customWidth="1"/>
    <col min="14362" max="14362" width="0.81640625" customWidth="1"/>
    <col min="14363" max="14363" width="3.453125" customWidth="1"/>
    <col min="14593" max="14593" width="3.453125" customWidth="1"/>
    <col min="14594" max="14594" width="5" customWidth="1"/>
    <col min="14595" max="14595" width="0.7265625" customWidth="1"/>
    <col min="14596" max="14596" width="6" customWidth="1"/>
    <col min="14597" max="14597" width="13.453125" customWidth="1"/>
    <col min="14598" max="14598" width="5" customWidth="1"/>
    <col min="14599" max="14599" width="3.453125" customWidth="1"/>
    <col min="14600" max="14600" width="1.7265625" customWidth="1"/>
    <col min="14601" max="14601" width="11.7265625" customWidth="1"/>
    <col min="14602" max="14602" width="0.81640625" customWidth="1"/>
    <col min="14603" max="14603" width="3.81640625" customWidth="1"/>
    <col min="14604" max="14604" width="3.7265625" customWidth="1"/>
    <col min="14605" max="14605" width="0.81640625" customWidth="1"/>
    <col min="14606" max="14606" width="2.1796875" customWidth="1"/>
    <col min="14607" max="14607" width="0.26953125" customWidth="1"/>
    <col min="14608" max="14608" width="1.7265625" customWidth="1"/>
    <col min="14609" max="14609" width="5" customWidth="1"/>
    <col min="14610" max="14611" width="1.7265625" customWidth="1"/>
    <col min="14612" max="14613" width="3.453125" customWidth="1"/>
    <col min="14614" max="14615" width="5" customWidth="1"/>
    <col min="14616" max="14617" width="3.453125" customWidth="1"/>
    <col min="14618" max="14618" width="0.81640625" customWidth="1"/>
    <col min="14619" max="14619" width="3.453125" customWidth="1"/>
    <col min="14849" max="14849" width="3.453125" customWidth="1"/>
    <col min="14850" max="14850" width="5" customWidth="1"/>
    <col min="14851" max="14851" width="0.7265625" customWidth="1"/>
    <col min="14852" max="14852" width="6" customWidth="1"/>
    <col min="14853" max="14853" width="13.453125" customWidth="1"/>
    <col min="14854" max="14854" width="5" customWidth="1"/>
    <col min="14855" max="14855" width="3.453125" customWidth="1"/>
    <col min="14856" max="14856" width="1.7265625" customWidth="1"/>
    <col min="14857" max="14857" width="11.7265625" customWidth="1"/>
    <col min="14858" max="14858" width="0.81640625" customWidth="1"/>
    <col min="14859" max="14859" width="3.81640625" customWidth="1"/>
    <col min="14860" max="14860" width="3.7265625" customWidth="1"/>
    <col min="14861" max="14861" width="0.81640625" customWidth="1"/>
    <col min="14862" max="14862" width="2.1796875" customWidth="1"/>
    <col min="14863" max="14863" width="0.26953125" customWidth="1"/>
    <col min="14864" max="14864" width="1.7265625" customWidth="1"/>
    <col min="14865" max="14865" width="5" customWidth="1"/>
    <col min="14866" max="14867" width="1.7265625" customWidth="1"/>
    <col min="14868" max="14869" width="3.453125" customWidth="1"/>
    <col min="14870" max="14871" width="5" customWidth="1"/>
    <col min="14872" max="14873" width="3.453125" customWidth="1"/>
    <col min="14874" max="14874" width="0.81640625" customWidth="1"/>
    <col min="14875" max="14875" width="3.453125" customWidth="1"/>
    <col min="15105" max="15105" width="3.453125" customWidth="1"/>
    <col min="15106" max="15106" width="5" customWidth="1"/>
    <col min="15107" max="15107" width="0.7265625" customWidth="1"/>
    <col min="15108" max="15108" width="6" customWidth="1"/>
    <col min="15109" max="15109" width="13.453125" customWidth="1"/>
    <col min="15110" max="15110" width="5" customWidth="1"/>
    <col min="15111" max="15111" width="3.453125" customWidth="1"/>
    <col min="15112" max="15112" width="1.7265625" customWidth="1"/>
    <col min="15113" max="15113" width="11.7265625" customWidth="1"/>
    <col min="15114" max="15114" width="0.81640625" customWidth="1"/>
    <col min="15115" max="15115" width="3.81640625" customWidth="1"/>
    <col min="15116" max="15116" width="3.7265625" customWidth="1"/>
    <col min="15117" max="15117" width="0.81640625" customWidth="1"/>
    <col min="15118" max="15118" width="2.1796875" customWidth="1"/>
    <col min="15119" max="15119" width="0.26953125" customWidth="1"/>
    <col min="15120" max="15120" width="1.7265625" customWidth="1"/>
    <col min="15121" max="15121" width="5" customWidth="1"/>
    <col min="15122" max="15123" width="1.7265625" customWidth="1"/>
    <col min="15124" max="15125" width="3.453125" customWidth="1"/>
    <col min="15126" max="15127" width="5" customWidth="1"/>
    <col min="15128" max="15129" width="3.453125" customWidth="1"/>
    <col min="15130" max="15130" width="0.81640625" customWidth="1"/>
    <col min="15131" max="15131" width="3.453125" customWidth="1"/>
    <col min="15361" max="15361" width="3.453125" customWidth="1"/>
    <col min="15362" max="15362" width="5" customWidth="1"/>
    <col min="15363" max="15363" width="0.7265625" customWidth="1"/>
    <col min="15364" max="15364" width="6" customWidth="1"/>
    <col min="15365" max="15365" width="13.453125" customWidth="1"/>
    <col min="15366" max="15366" width="5" customWidth="1"/>
    <col min="15367" max="15367" width="3.453125" customWidth="1"/>
    <col min="15368" max="15368" width="1.7265625" customWidth="1"/>
    <col min="15369" max="15369" width="11.7265625" customWidth="1"/>
    <col min="15370" max="15370" width="0.81640625" customWidth="1"/>
    <col min="15371" max="15371" width="3.81640625" customWidth="1"/>
    <col min="15372" max="15372" width="3.7265625" customWidth="1"/>
    <col min="15373" max="15373" width="0.81640625" customWidth="1"/>
    <col min="15374" max="15374" width="2.1796875" customWidth="1"/>
    <col min="15375" max="15375" width="0.26953125" customWidth="1"/>
    <col min="15376" max="15376" width="1.7265625" customWidth="1"/>
    <col min="15377" max="15377" width="5" customWidth="1"/>
    <col min="15378" max="15379" width="1.7265625" customWidth="1"/>
    <col min="15380" max="15381" width="3.453125" customWidth="1"/>
    <col min="15382" max="15383" width="5" customWidth="1"/>
    <col min="15384" max="15385" width="3.453125" customWidth="1"/>
    <col min="15386" max="15386" width="0.81640625" customWidth="1"/>
    <col min="15387" max="15387" width="3.453125" customWidth="1"/>
    <col min="15617" max="15617" width="3.453125" customWidth="1"/>
    <col min="15618" max="15618" width="5" customWidth="1"/>
    <col min="15619" max="15619" width="0.7265625" customWidth="1"/>
    <col min="15620" max="15620" width="6" customWidth="1"/>
    <col min="15621" max="15621" width="13.453125" customWidth="1"/>
    <col min="15622" max="15622" width="5" customWidth="1"/>
    <col min="15623" max="15623" width="3.453125" customWidth="1"/>
    <col min="15624" max="15624" width="1.7265625" customWidth="1"/>
    <col min="15625" max="15625" width="11.7265625" customWidth="1"/>
    <col min="15626" max="15626" width="0.81640625" customWidth="1"/>
    <col min="15627" max="15627" width="3.81640625" customWidth="1"/>
    <col min="15628" max="15628" width="3.7265625" customWidth="1"/>
    <col min="15629" max="15629" width="0.81640625" customWidth="1"/>
    <col min="15630" max="15630" width="2.1796875" customWidth="1"/>
    <col min="15631" max="15631" width="0.26953125" customWidth="1"/>
    <col min="15632" max="15632" width="1.7265625" customWidth="1"/>
    <col min="15633" max="15633" width="5" customWidth="1"/>
    <col min="15634" max="15635" width="1.7265625" customWidth="1"/>
    <col min="15636" max="15637" width="3.453125" customWidth="1"/>
    <col min="15638" max="15639" width="5" customWidth="1"/>
    <col min="15640" max="15641" width="3.453125" customWidth="1"/>
    <col min="15642" max="15642" width="0.81640625" customWidth="1"/>
    <col min="15643" max="15643" width="3.453125" customWidth="1"/>
    <col min="15873" max="15873" width="3.453125" customWidth="1"/>
    <col min="15874" max="15874" width="5" customWidth="1"/>
    <col min="15875" max="15875" width="0.7265625" customWidth="1"/>
    <col min="15876" max="15876" width="6" customWidth="1"/>
    <col min="15877" max="15877" width="13.453125" customWidth="1"/>
    <col min="15878" max="15878" width="5" customWidth="1"/>
    <col min="15879" max="15879" width="3.453125" customWidth="1"/>
    <col min="15880" max="15880" width="1.7265625" customWidth="1"/>
    <col min="15881" max="15881" width="11.7265625" customWidth="1"/>
    <col min="15882" max="15882" width="0.81640625" customWidth="1"/>
    <col min="15883" max="15883" width="3.81640625" customWidth="1"/>
    <col min="15884" max="15884" width="3.7265625" customWidth="1"/>
    <col min="15885" max="15885" width="0.81640625" customWidth="1"/>
    <col min="15886" max="15886" width="2.1796875" customWidth="1"/>
    <col min="15887" max="15887" width="0.26953125" customWidth="1"/>
    <col min="15888" max="15888" width="1.7265625" customWidth="1"/>
    <col min="15889" max="15889" width="5" customWidth="1"/>
    <col min="15890" max="15891" width="1.7265625" customWidth="1"/>
    <col min="15892" max="15893" width="3.453125" customWidth="1"/>
    <col min="15894" max="15895" width="5" customWidth="1"/>
    <col min="15896" max="15897" width="3.453125" customWidth="1"/>
    <col min="15898" max="15898" width="0.81640625" customWidth="1"/>
    <col min="15899" max="15899" width="3.453125" customWidth="1"/>
    <col min="16129" max="16129" width="3.453125" customWidth="1"/>
    <col min="16130" max="16130" width="5" customWidth="1"/>
    <col min="16131" max="16131" width="0.7265625" customWidth="1"/>
    <col min="16132" max="16132" width="6" customWidth="1"/>
    <col min="16133" max="16133" width="13.453125" customWidth="1"/>
    <col min="16134" max="16134" width="5" customWidth="1"/>
    <col min="16135" max="16135" width="3.453125" customWidth="1"/>
    <col min="16136" max="16136" width="1.7265625" customWidth="1"/>
    <col min="16137" max="16137" width="11.7265625" customWidth="1"/>
    <col min="16138" max="16138" width="0.81640625" customWidth="1"/>
    <col min="16139" max="16139" width="3.81640625" customWidth="1"/>
    <col min="16140" max="16140" width="3.7265625" customWidth="1"/>
    <col min="16141" max="16141" width="0.81640625" customWidth="1"/>
    <col min="16142" max="16142" width="2.1796875" customWidth="1"/>
    <col min="16143" max="16143" width="0.26953125" customWidth="1"/>
    <col min="16144" max="16144" width="1.7265625" customWidth="1"/>
    <col min="16145" max="16145" width="5" customWidth="1"/>
    <col min="16146" max="16147" width="1.7265625" customWidth="1"/>
    <col min="16148" max="16149" width="3.453125" customWidth="1"/>
    <col min="16150" max="16151" width="5" customWidth="1"/>
    <col min="16152" max="16153" width="3.453125" customWidth="1"/>
    <col min="16154" max="16154" width="0.81640625" customWidth="1"/>
    <col min="16155" max="16155" width="3.453125" customWidth="1"/>
  </cols>
  <sheetData>
    <row r="1" spans="1:27" ht="5.15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ht="12" customHeight="1">
      <c r="A2" s="64"/>
      <c r="B2" s="65" t="s">
        <v>245</v>
      </c>
      <c r="C2" s="65"/>
      <c r="D2" s="65"/>
      <c r="E2" s="65" t="s">
        <v>246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 ht="12" customHeight="1">
      <c r="A3" s="64"/>
      <c r="B3" s="65" t="s">
        <v>247</v>
      </c>
      <c r="C3" s="65"/>
      <c r="D3" s="65"/>
      <c r="E3" s="65" t="s">
        <v>248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249</v>
      </c>
      <c r="C4" s="65"/>
      <c r="D4" s="65"/>
      <c r="E4" s="65" t="s">
        <v>251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4"/>
    </row>
    <row r="5" spans="1:27" ht="12" customHeight="1">
      <c r="A5" s="64"/>
      <c r="B5" s="65" t="s">
        <v>410</v>
      </c>
      <c r="C5" s="65"/>
      <c r="D5" s="65"/>
      <c r="E5" s="65" t="s">
        <v>534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4"/>
    </row>
    <row r="6" spans="1:27" ht="40" customHeight="1">
      <c r="A6" s="64"/>
      <c r="B6" s="91" t="s">
        <v>412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64"/>
    </row>
    <row r="7" spans="1:27" ht="20.149999999999999" customHeight="1" thickBo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</row>
    <row r="8" spans="1:27" ht="30" customHeight="1">
      <c r="A8" s="64"/>
      <c r="B8" s="92" t="s">
        <v>413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3" t="s">
        <v>414</v>
      </c>
      <c r="U8" s="93"/>
      <c r="V8" s="93"/>
      <c r="W8" s="93"/>
      <c r="X8" s="93"/>
      <c r="Y8" s="93"/>
      <c r="Z8" s="93"/>
      <c r="AA8" s="64"/>
    </row>
    <row r="9" spans="1:27" ht="40" customHeight="1">
      <c r="A9" s="64"/>
      <c r="B9" s="94" t="s">
        <v>4</v>
      </c>
      <c r="C9" s="94"/>
      <c r="D9" s="95" t="s">
        <v>415</v>
      </c>
      <c r="E9" s="95"/>
      <c r="F9" s="95"/>
      <c r="G9" s="95"/>
      <c r="H9" s="95"/>
      <c r="I9" s="95"/>
      <c r="J9" s="95"/>
      <c r="K9" s="95"/>
      <c r="L9" s="95" t="s">
        <v>416</v>
      </c>
      <c r="M9" s="95"/>
      <c r="N9" s="95"/>
      <c r="O9" s="95" t="s">
        <v>7</v>
      </c>
      <c r="P9" s="95"/>
      <c r="Q9" s="95"/>
      <c r="R9" s="95"/>
      <c r="S9" s="95"/>
      <c r="T9" s="95" t="s">
        <v>417</v>
      </c>
      <c r="U9" s="95"/>
      <c r="V9" s="95"/>
      <c r="W9" s="96" t="s">
        <v>418</v>
      </c>
      <c r="X9" s="96"/>
      <c r="Y9" s="96"/>
      <c r="Z9" s="96"/>
      <c r="AA9" s="64"/>
    </row>
    <row r="10" spans="1:27" ht="10" customHeight="1" thickBot="1">
      <c r="A10" s="64"/>
      <c r="B10" s="97" t="s">
        <v>228</v>
      </c>
      <c r="C10" s="97"/>
      <c r="D10" s="98" t="s">
        <v>229</v>
      </c>
      <c r="E10" s="98"/>
      <c r="F10" s="98"/>
      <c r="G10" s="98"/>
      <c r="H10" s="98"/>
      <c r="I10" s="98"/>
      <c r="J10" s="98"/>
      <c r="K10" s="98"/>
      <c r="L10" s="98" t="s">
        <v>231</v>
      </c>
      <c r="M10" s="98"/>
      <c r="N10" s="98"/>
      <c r="O10" s="98" t="s">
        <v>232</v>
      </c>
      <c r="P10" s="98"/>
      <c r="Q10" s="98"/>
      <c r="R10" s="98"/>
      <c r="S10" s="98"/>
      <c r="T10" s="98" t="s">
        <v>235</v>
      </c>
      <c r="U10" s="98"/>
      <c r="V10" s="98"/>
      <c r="W10" s="99" t="s">
        <v>419</v>
      </c>
      <c r="X10" s="99"/>
      <c r="Y10" s="99"/>
      <c r="Z10" s="99"/>
      <c r="AA10" s="64"/>
    </row>
    <row r="11" spans="1:27" ht="15" customHeight="1">
      <c r="A11" s="64"/>
      <c r="B11" s="100" t="s">
        <v>229</v>
      </c>
      <c r="C11" s="100"/>
      <c r="D11" s="101" t="s">
        <v>535</v>
      </c>
      <c r="E11" s="101"/>
      <c r="F11" s="101"/>
      <c r="G11" s="101"/>
      <c r="H11" s="101"/>
      <c r="I11" s="101"/>
      <c r="J11" s="101"/>
      <c r="K11" s="101"/>
      <c r="L11" s="102" t="s">
        <v>420</v>
      </c>
      <c r="M11" s="102"/>
      <c r="N11" s="102"/>
      <c r="O11" s="103">
        <v>8</v>
      </c>
      <c r="P11" s="103"/>
      <c r="Q11" s="103"/>
      <c r="R11" s="103"/>
      <c r="S11" s="103"/>
      <c r="T11" s="104">
        <v>0</v>
      </c>
      <c r="U11" s="104"/>
      <c r="V11" s="104"/>
      <c r="W11" s="105">
        <v>0</v>
      </c>
      <c r="X11" s="105"/>
      <c r="Y11" s="105"/>
      <c r="Z11" s="105"/>
      <c r="AA11" s="64"/>
    </row>
    <row r="12" spans="1:27" ht="15" customHeight="1">
      <c r="A12" s="64"/>
      <c r="B12" s="100"/>
      <c r="C12" s="100"/>
      <c r="D12" s="101"/>
      <c r="E12" s="101"/>
      <c r="F12" s="101"/>
      <c r="G12" s="101"/>
      <c r="H12" s="101"/>
      <c r="I12" s="101"/>
      <c r="J12" s="101"/>
      <c r="K12" s="101"/>
      <c r="L12" s="102"/>
      <c r="M12" s="102"/>
      <c r="N12" s="102"/>
      <c r="O12" s="106" t="s">
        <v>422</v>
      </c>
      <c r="P12" s="106"/>
      <c r="Q12" s="106"/>
      <c r="R12" s="106"/>
      <c r="S12" s="106"/>
      <c r="T12" s="106">
        <v>0</v>
      </c>
      <c r="U12" s="106"/>
      <c r="V12" s="106"/>
      <c r="W12" s="107">
        <v>0</v>
      </c>
      <c r="X12" s="107"/>
      <c r="Y12" s="107"/>
      <c r="Z12" s="107"/>
      <c r="AA12" s="64"/>
    </row>
    <row r="13" spans="1:27" ht="15" customHeight="1">
      <c r="A13" s="64"/>
      <c r="B13" s="100"/>
      <c r="C13" s="100"/>
      <c r="D13" s="101"/>
      <c r="E13" s="101"/>
      <c r="F13" s="101"/>
      <c r="G13" s="101"/>
      <c r="H13" s="101"/>
      <c r="I13" s="101"/>
      <c r="J13" s="101"/>
      <c r="K13" s="101"/>
      <c r="L13" s="102"/>
      <c r="M13" s="102"/>
      <c r="N13" s="102"/>
      <c r="O13" s="106" t="s">
        <v>423</v>
      </c>
      <c r="P13" s="106"/>
      <c r="Q13" s="106"/>
      <c r="R13" s="106"/>
      <c r="S13" s="106"/>
      <c r="T13" s="106">
        <v>0</v>
      </c>
      <c r="U13" s="106"/>
      <c r="V13" s="106"/>
      <c r="W13" s="107">
        <v>0</v>
      </c>
      <c r="X13" s="107"/>
      <c r="Y13" s="107"/>
      <c r="Z13" s="107"/>
      <c r="AA13" s="64"/>
    </row>
    <row r="14" spans="1:27" ht="15" customHeight="1">
      <c r="A14" s="64"/>
      <c r="B14" s="10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2"/>
      <c r="N14" s="102"/>
      <c r="O14" s="106" t="s">
        <v>424</v>
      </c>
      <c r="P14" s="106"/>
      <c r="Q14" s="106"/>
      <c r="R14" s="106"/>
      <c r="S14" s="106"/>
      <c r="T14" s="106">
        <v>0</v>
      </c>
      <c r="U14" s="106"/>
      <c r="V14" s="106"/>
      <c r="W14" s="107">
        <v>0</v>
      </c>
      <c r="X14" s="107"/>
      <c r="Y14" s="107"/>
      <c r="Z14" s="107"/>
      <c r="AA14" s="64"/>
    </row>
    <row r="15" spans="1:27" ht="15" customHeight="1">
      <c r="A15" s="64"/>
      <c r="B15" s="100"/>
      <c r="C15" s="100"/>
      <c r="D15" s="101"/>
      <c r="E15" s="101"/>
      <c r="F15" s="101"/>
      <c r="G15" s="101"/>
      <c r="H15" s="101"/>
      <c r="I15" s="101"/>
      <c r="J15" s="101"/>
      <c r="K15" s="101"/>
      <c r="L15" s="102"/>
      <c r="M15" s="102"/>
      <c r="N15" s="102"/>
      <c r="O15" s="106" t="s">
        <v>425</v>
      </c>
      <c r="P15" s="106"/>
      <c r="Q15" s="106"/>
      <c r="R15" s="106"/>
      <c r="S15" s="106"/>
      <c r="T15" s="106">
        <v>0</v>
      </c>
      <c r="U15" s="106"/>
      <c r="V15" s="106"/>
      <c r="W15" s="107">
        <v>0</v>
      </c>
      <c r="X15" s="107"/>
      <c r="Y15" s="107"/>
      <c r="Z15" s="107"/>
      <c r="AA15" s="64"/>
    </row>
    <row r="16" spans="1:27" ht="15" customHeight="1">
      <c r="A16" s="64"/>
      <c r="B16" s="100" t="s">
        <v>231</v>
      </c>
      <c r="C16" s="100"/>
      <c r="D16" s="101" t="s">
        <v>536</v>
      </c>
      <c r="E16" s="101"/>
      <c r="F16" s="101"/>
      <c r="G16" s="101"/>
      <c r="H16" s="101"/>
      <c r="I16" s="101"/>
      <c r="J16" s="101"/>
      <c r="K16" s="101"/>
      <c r="L16" s="102" t="s">
        <v>420</v>
      </c>
      <c r="M16" s="102"/>
      <c r="N16" s="102"/>
      <c r="O16" s="103">
        <v>4</v>
      </c>
      <c r="P16" s="103"/>
      <c r="Q16" s="103"/>
      <c r="R16" s="103"/>
      <c r="S16" s="103"/>
      <c r="T16" s="104">
        <v>0</v>
      </c>
      <c r="U16" s="104"/>
      <c r="V16" s="104"/>
      <c r="W16" s="105">
        <v>0</v>
      </c>
      <c r="X16" s="105"/>
      <c r="Y16" s="105"/>
      <c r="Z16" s="105"/>
      <c r="AA16" s="64"/>
    </row>
    <row r="17" spans="1:27" ht="15" customHeight="1">
      <c r="A17" s="64"/>
      <c r="B17" s="100"/>
      <c r="C17" s="100"/>
      <c r="D17" s="101"/>
      <c r="E17" s="101"/>
      <c r="F17" s="101"/>
      <c r="G17" s="101"/>
      <c r="H17" s="101"/>
      <c r="I17" s="101"/>
      <c r="J17" s="101"/>
      <c r="K17" s="101"/>
      <c r="L17" s="102"/>
      <c r="M17" s="102"/>
      <c r="N17" s="102"/>
      <c r="O17" s="106" t="s">
        <v>422</v>
      </c>
      <c r="P17" s="106"/>
      <c r="Q17" s="106"/>
      <c r="R17" s="106"/>
      <c r="S17" s="106"/>
      <c r="T17" s="106">
        <v>0</v>
      </c>
      <c r="U17" s="106"/>
      <c r="V17" s="106"/>
      <c r="W17" s="107">
        <v>0</v>
      </c>
      <c r="X17" s="107"/>
      <c r="Y17" s="107"/>
      <c r="Z17" s="107"/>
      <c r="AA17" s="64"/>
    </row>
    <row r="18" spans="1:27" ht="15" customHeight="1">
      <c r="A18" s="64"/>
      <c r="B18" s="100"/>
      <c r="C18" s="100"/>
      <c r="D18" s="101"/>
      <c r="E18" s="101"/>
      <c r="F18" s="101"/>
      <c r="G18" s="101"/>
      <c r="H18" s="101"/>
      <c r="I18" s="101"/>
      <c r="J18" s="101"/>
      <c r="K18" s="101"/>
      <c r="L18" s="102"/>
      <c r="M18" s="102"/>
      <c r="N18" s="102"/>
      <c r="O18" s="106" t="s">
        <v>423</v>
      </c>
      <c r="P18" s="106"/>
      <c r="Q18" s="106"/>
      <c r="R18" s="106"/>
      <c r="S18" s="106"/>
      <c r="T18" s="106">
        <v>0</v>
      </c>
      <c r="U18" s="106"/>
      <c r="V18" s="106"/>
      <c r="W18" s="107">
        <v>0</v>
      </c>
      <c r="X18" s="107"/>
      <c r="Y18" s="107"/>
      <c r="Z18" s="107"/>
      <c r="AA18" s="64"/>
    </row>
    <row r="19" spans="1:27" ht="15" customHeight="1">
      <c r="A19" s="64"/>
      <c r="B19" s="100"/>
      <c r="C19" s="100"/>
      <c r="D19" s="101"/>
      <c r="E19" s="101"/>
      <c r="F19" s="101"/>
      <c r="G19" s="101"/>
      <c r="H19" s="101"/>
      <c r="I19" s="101"/>
      <c r="J19" s="101"/>
      <c r="K19" s="101"/>
      <c r="L19" s="102"/>
      <c r="M19" s="102"/>
      <c r="N19" s="102"/>
      <c r="O19" s="106" t="s">
        <v>424</v>
      </c>
      <c r="P19" s="106"/>
      <c r="Q19" s="106"/>
      <c r="R19" s="106"/>
      <c r="S19" s="106"/>
      <c r="T19" s="106">
        <v>0</v>
      </c>
      <c r="U19" s="106"/>
      <c r="V19" s="106"/>
      <c r="W19" s="107">
        <v>0</v>
      </c>
      <c r="X19" s="107"/>
      <c r="Y19" s="107"/>
      <c r="Z19" s="107"/>
      <c r="AA19" s="64"/>
    </row>
    <row r="20" spans="1:27" ht="15" customHeight="1">
      <c r="A20" s="64"/>
      <c r="B20" s="100"/>
      <c r="C20" s="100"/>
      <c r="D20" s="101"/>
      <c r="E20" s="101"/>
      <c r="F20" s="101"/>
      <c r="G20" s="101"/>
      <c r="H20" s="101"/>
      <c r="I20" s="101"/>
      <c r="J20" s="101"/>
      <c r="K20" s="101"/>
      <c r="L20" s="102"/>
      <c r="M20" s="102"/>
      <c r="N20" s="102"/>
      <c r="O20" s="106" t="s">
        <v>425</v>
      </c>
      <c r="P20" s="106"/>
      <c r="Q20" s="106"/>
      <c r="R20" s="106"/>
      <c r="S20" s="106"/>
      <c r="T20" s="106">
        <v>0</v>
      </c>
      <c r="U20" s="106"/>
      <c r="V20" s="106"/>
      <c r="W20" s="107">
        <v>0</v>
      </c>
      <c r="X20" s="107"/>
      <c r="Y20" s="107"/>
      <c r="Z20" s="107"/>
      <c r="AA20" s="64"/>
    </row>
    <row r="21" spans="1:27" ht="15" customHeight="1">
      <c r="A21" s="64"/>
      <c r="B21" s="100" t="s">
        <v>232</v>
      </c>
      <c r="C21" s="100"/>
      <c r="D21" s="101" t="s">
        <v>537</v>
      </c>
      <c r="E21" s="101"/>
      <c r="F21" s="101"/>
      <c r="G21" s="101"/>
      <c r="H21" s="101"/>
      <c r="I21" s="101"/>
      <c r="J21" s="101"/>
      <c r="K21" s="101"/>
      <c r="L21" s="102" t="s">
        <v>420</v>
      </c>
      <c r="M21" s="102"/>
      <c r="N21" s="102"/>
      <c r="O21" s="103">
        <v>8</v>
      </c>
      <c r="P21" s="103"/>
      <c r="Q21" s="103"/>
      <c r="R21" s="103"/>
      <c r="S21" s="103"/>
      <c r="T21" s="104">
        <v>0</v>
      </c>
      <c r="U21" s="104"/>
      <c r="V21" s="104"/>
      <c r="W21" s="105">
        <v>0</v>
      </c>
      <c r="X21" s="105"/>
      <c r="Y21" s="105"/>
      <c r="Z21" s="105"/>
      <c r="AA21" s="64"/>
    </row>
    <row r="22" spans="1:27" ht="15" customHeight="1">
      <c r="A22" s="64"/>
      <c r="B22" s="100"/>
      <c r="C22" s="100"/>
      <c r="D22" s="101"/>
      <c r="E22" s="101"/>
      <c r="F22" s="101"/>
      <c r="G22" s="101"/>
      <c r="H22" s="101"/>
      <c r="I22" s="101"/>
      <c r="J22" s="101"/>
      <c r="K22" s="101"/>
      <c r="L22" s="102"/>
      <c r="M22" s="102"/>
      <c r="N22" s="102"/>
      <c r="O22" s="106" t="s">
        <v>422</v>
      </c>
      <c r="P22" s="106"/>
      <c r="Q22" s="106"/>
      <c r="R22" s="106"/>
      <c r="S22" s="106"/>
      <c r="T22" s="106">
        <v>0</v>
      </c>
      <c r="U22" s="106"/>
      <c r="V22" s="106"/>
      <c r="W22" s="107">
        <v>0</v>
      </c>
      <c r="X22" s="107"/>
      <c r="Y22" s="107"/>
      <c r="Z22" s="107"/>
      <c r="AA22" s="64"/>
    </row>
    <row r="23" spans="1:27" ht="15" customHeight="1">
      <c r="A23" s="64"/>
      <c r="B23" s="100"/>
      <c r="C23" s="100"/>
      <c r="D23" s="101"/>
      <c r="E23" s="101"/>
      <c r="F23" s="101"/>
      <c r="G23" s="101"/>
      <c r="H23" s="101"/>
      <c r="I23" s="101"/>
      <c r="J23" s="101"/>
      <c r="K23" s="101"/>
      <c r="L23" s="102"/>
      <c r="M23" s="102"/>
      <c r="N23" s="102"/>
      <c r="O23" s="106" t="s">
        <v>423</v>
      </c>
      <c r="P23" s="106"/>
      <c r="Q23" s="106"/>
      <c r="R23" s="106"/>
      <c r="S23" s="106"/>
      <c r="T23" s="106">
        <v>0</v>
      </c>
      <c r="U23" s="106"/>
      <c r="V23" s="106"/>
      <c r="W23" s="107">
        <v>0</v>
      </c>
      <c r="X23" s="107"/>
      <c r="Y23" s="107"/>
      <c r="Z23" s="107"/>
      <c r="AA23" s="64"/>
    </row>
    <row r="24" spans="1:27" ht="15" customHeight="1">
      <c r="A24" s="64"/>
      <c r="B24" s="100"/>
      <c r="C24" s="100"/>
      <c r="D24" s="101"/>
      <c r="E24" s="101"/>
      <c r="F24" s="101"/>
      <c r="G24" s="101"/>
      <c r="H24" s="101"/>
      <c r="I24" s="101"/>
      <c r="J24" s="101"/>
      <c r="K24" s="101"/>
      <c r="L24" s="102"/>
      <c r="M24" s="102"/>
      <c r="N24" s="102"/>
      <c r="O24" s="106" t="s">
        <v>424</v>
      </c>
      <c r="P24" s="106"/>
      <c r="Q24" s="106"/>
      <c r="R24" s="106"/>
      <c r="S24" s="106"/>
      <c r="T24" s="106">
        <v>0</v>
      </c>
      <c r="U24" s="106"/>
      <c r="V24" s="106"/>
      <c r="W24" s="107">
        <v>0</v>
      </c>
      <c r="X24" s="107"/>
      <c r="Y24" s="107"/>
      <c r="Z24" s="107"/>
      <c r="AA24" s="64"/>
    </row>
    <row r="25" spans="1:27" ht="15" customHeight="1">
      <c r="A25" s="64"/>
      <c r="B25" s="100"/>
      <c r="C25" s="100"/>
      <c r="D25" s="101"/>
      <c r="E25" s="101"/>
      <c r="F25" s="101"/>
      <c r="G25" s="101"/>
      <c r="H25" s="101"/>
      <c r="I25" s="101"/>
      <c r="J25" s="101"/>
      <c r="K25" s="101"/>
      <c r="L25" s="102"/>
      <c r="M25" s="102"/>
      <c r="N25" s="102"/>
      <c r="O25" s="106" t="s">
        <v>425</v>
      </c>
      <c r="P25" s="106"/>
      <c r="Q25" s="106"/>
      <c r="R25" s="106"/>
      <c r="S25" s="106"/>
      <c r="T25" s="106">
        <v>0</v>
      </c>
      <c r="U25" s="106"/>
      <c r="V25" s="106"/>
      <c r="W25" s="107">
        <v>0</v>
      </c>
      <c r="X25" s="107"/>
      <c r="Y25" s="107"/>
      <c r="Z25" s="107"/>
      <c r="AA25" s="64"/>
    </row>
    <row r="26" spans="1:27" ht="15" customHeight="1">
      <c r="A26" s="64"/>
      <c r="B26" s="100" t="s">
        <v>235</v>
      </c>
      <c r="C26" s="100"/>
      <c r="D26" s="101" t="s">
        <v>450</v>
      </c>
      <c r="E26" s="101"/>
      <c r="F26" s="101"/>
      <c r="G26" s="101"/>
      <c r="H26" s="101"/>
      <c r="I26" s="101"/>
      <c r="J26" s="101"/>
      <c r="K26" s="101"/>
      <c r="L26" s="102" t="s">
        <v>451</v>
      </c>
      <c r="M26" s="102"/>
      <c r="N26" s="102"/>
      <c r="O26" s="103">
        <v>300</v>
      </c>
      <c r="P26" s="103"/>
      <c r="Q26" s="103"/>
      <c r="R26" s="103"/>
      <c r="S26" s="103"/>
      <c r="T26" s="104">
        <v>0</v>
      </c>
      <c r="U26" s="104"/>
      <c r="V26" s="104"/>
      <c r="W26" s="105">
        <v>0</v>
      </c>
      <c r="X26" s="105"/>
      <c r="Y26" s="105"/>
      <c r="Z26" s="105"/>
      <c r="AA26" s="64"/>
    </row>
    <row r="27" spans="1:27" ht="15" customHeight="1">
      <c r="A27" s="64"/>
      <c r="B27" s="100"/>
      <c r="C27" s="100"/>
      <c r="D27" s="101"/>
      <c r="E27" s="101"/>
      <c r="F27" s="101"/>
      <c r="G27" s="101"/>
      <c r="H27" s="101"/>
      <c r="I27" s="101"/>
      <c r="J27" s="101"/>
      <c r="K27" s="101"/>
      <c r="L27" s="102"/>
      <c r="M27" s="102"/>
      <c r="N27" s="102"/>
      <c r="O27" s="106" t="s">
        <v>422</v>
      </c>
      <c r="P27" s="106"/>
      <c r="Q27" s="106"/>
      <c r="R27" s="106"/>
      <c r="S27" s="106"/>
      <c r="T27" s="106">
        <v>0</v>
      </c>
      <c r="U27" s="106"/>
      <c r="V27" s="106"/>
      <c r="W27" s="107">
        <v>0</v>
      </c>
      <c r="X27" s="107"/>
      <c r="Y27" s="107"/>
      <c r="Z27" s="107"/>
      <c r="AA27" s="64"/>
    </row>
    <row r="28" spans="1:27" ht="15" customHeight="1">
      <c r="A28" s="64"/>
      <c r="B28" s="100"/>
      <c r="C28" s="100"/>
      <c r="D28" s="101"/>
      <c r="E28" s="101"/>
      <c r="F28" s="101"/>
      <c r="G28" s="101"/>
      <c r="H28" s="101"/>
      <c r="I28" s="101"/>
      <c r="J28" s="101"/>
      <c r="K28" s="101"/>
      <c r="L28" s="102"/>
      <c r="M28" s="102"/>
      <c r="N28" s="102"/>
      <c r="O28" s="106" t="s">
        <v>423</v>
      </c>
      <c r="P28" s="106"/>
      <c r="Q28" s="106"/>
      <c r="R28" s="106"/>
      <c r="S28" s="106"/>
      <c r="T28" s="106">
        <v>0</v>
      </c>
      <c r="U28" s="106"/>
      <c r="V28" s="106"/>
      <c r="W28" s="107">
        <v>0</v>
      </c>
      <c r="X28" s="107"/>
      <c r="Y28" s="107"/>
      <c r="Z28" s="107"/>
      <c r="AA28" s="64"/>
    </row>
    <row r="29" spans="1:27" ht="15" customHeight="1">
      <c r="A29" s="64"/>
      <c r="B29" s="100"/>
      <c r="C29" s="100"/>
      <c r="D29" s="101"/>
      <c r="E29" s="101"/>
      <c r="F29" s="101"/>
      <c r="G29" s="101"/>
      <c r="H29" s="101"/>
      <c r="I29" s="101"/>
      <c r="J29" s="101"/>
      <c r="K29" s="101"/>
      <c r="L29" s="102"/>
      <c r="M29" s="102"/>
      <c r="N29" s="102"/>
      <c r="O29" s="106" t="s">
        <v>424</v>
      </c>
      <c r="P29" s="106"/>
      <c r="Q29" s="106"/>
      <c r="R29" s="106"/>
      <c r="S29" s="106"/>
      <c r="T29" s="106">
        <v>0</v>
      </c>
      <c r="U29" s="106"/>
      <c r="V29" s="106"/>
      <c r="W29" s="107">
        <v>0</v>
      </c>
      <c r="X29" s="107"/>
      <c r="Y29" s="107"/>
      <c r="Z29" s="107"/>
      <c r="AA29" s="64"/>
    </row>
    <row r="30" spans="1:27" ht="15" customHeight="1">
      <c r="A30" s="64"/>
      <c r="B30" s="100"/>
      <c r="C30" s="100"/>
      <c r="D30" s="101"/>
      <c r="E30" s="101"/>
      <c r="F30" s="101"/>
      <c r="G30" s="101"/>
      <c r="H30" s="101"/>
      <c r="I30" s="101"/>
      <c r="J30" s="101"/>
      <c r="K30" s="101"/>
      <c r="L30" s="102"/>
      <c r="M30" s="102"/>
      <c r="N30" s="102"/>
      <c r="O30" s="106" t="s">
        <v>425</v>
      </c>
      <c r="P30" s="106"/>
      <c r="Q30" s="106"/>
      <c r="R30" s="106"/>
      <c r="S30" s="106"/>
      <c r="T30" s="106">
        <v>0</v>
      </c>
      <c r="U30" s="106"/>
      <c r="V30" s="106"/>
      <c r="W30" s="107">
        <v>0</v>
      </c>
      <c r="X30" s="107"/>
      <c r="Y30" s="107"/>
      <c r="Z30" s="107"/>
      <c r="AA30" s="64"/>
    </row>
    <row r="31" spans="1:27" ht="15" customHeight="1">
      <c r="A31" s="64"/>
      <c r="B31" s="108" t="s">
        <v>429</v>
      </c>
      <c r="C31" s="108"/>
      <c r="D31" s="109" t="s">
        <v>538</v>
      </c>
      <c r="E31" s="109"/>
      <c r="F31" s="109"/>
      <c r="G31" s="109"/>
      <c r="H31" s="109"/>
      <c r="I31" s="109"/>
      <c r="J31" s="109"/>
      <c r="K31" s="109"/>
      <c r="L31" s="110" t="s">
        <v>451</v>
      </c>
      <c r="M31" s="110"/>
      <c r="N31" s="110"/>
      <c r="O31" s="111">
        <v>306</v>
      </c>
      <c r="P31" s="111"/>
      <c r="Q31" s="111"/>
      <c r="R31" s="111"/>
      <c r="S31" s="111"/>
      <c r="T31" s="111" t="s">
        <v>398</v>
      </c>
      <c r="U31" s="111"/>
      <c r="V31" s="111"/>
      <c r="W31" s="112" t="s">
        <v>398</v>
      </c>
      <c r="X31" s="112"/>
      <c r="Y31" s="112"/>
      <c r="Z31" s="112"/>
      <c r="AA31" s="64"/>
    </row>
    <row r="32" spans="1:27" ht="15" customHeight="1">
      <c r="A32" s="64"/>
      <c r="B32" s="100" t="s">
        <v>236</v>
      </c>
      <c r="C32" s="100"/>
      <c r="D32" s="101" t="s">
        <v>539</v>
      </c>
      <c r="E32" s="101"/>
      <c r="F32" s="101"/>
      <c r="G32" s="101"/>
      <c r="H32" s="101"/>
      <c r="I32" s="101"/>
      <c r="J32" s="101"/>
      <c r="K32" s="101"/>
      <c r="L32" s="102" t="s">
        <v>451</v>
      </c>
      <c r="M32" s="102"/>
      <c r="N32" s="102"/>
      <c r="O32" s="103">
        <v>1000</v>
      </c>
      <c r="P32" s="103"/>
      <c r="Q32" s="103"/>
      <c r="R32" s="103"/>
      <c r="S32" s="103"/>
      <c r="T32" s="104">
        <v>0</v>
      </c>
      <c r="U32" s="104"/>
      <c r="V32" s="104"/>
      <c r="W32" s="105">
        <v>0</v>
      </c>
      <c r="X32" s="105"/>
      <c r="Y32" s="105"/>
      <c r="Z32" s="105"/>
      <c r="AA32" s="64"/>
    </row>
    <row r="33" spans="1:27" ht="15" customHeight="1">
      <c r="A33" s="64"/>
      <c r="B33" s="100"/>
      <c r="C33" s="100"/>
      <c r="D33" s="101"/>
      <c r="E33" s="101"/>
      <c r="F33" s="101"/>
      <c r="G33" s="101"/>
      <c r="H33" s="101"/>
      <c r="I33" s="101"/>
      <c r="J33" s="101"/>
      <c r="K33" s="101"/>
      <c r="L33" s="102"/>
      <c r="M33" s="102"/>
      <c r="N33" s="102"/>
      <c r="O33" s="106" t="s">
        <v>422</v>
      </c>
      <c r="P33" s="106"/>
      <c r="Q33" s="106"/>
      <c r="R33" s="106"/>
      <c r="S33" s="106"/>
      <c r="T33" s="106">
        <v>0</v>
      </c>
      <c r="U33" s="106"/>
      <c r="V33" s="106"/>
      <c r="W33" s="107">
        <v>0</v>
      </c>
      <c r="X33" s="107"/>
      <c r="Y33" s="107"/>
      <c r="Z33" s="107"/>
      <c r="AA33" s="64"/>
    </row>
    <row r="34" spans="1:27" ht="15" customHeight="1">
      <c r="A34" s="64"/>
      <c r="B34" s="100"/>
      <c r="C34" s="100"/>
      <c r="D34" s="101"/>
      <c r="E34" s="101"/>
      <c r="F34" s="101"/>
      <c r="G34" s="101"/>
      <c r="H34" s="101"/>
      <c r="I34" s="101"/>
      <c r="J34" s="101"/>
      <c r="K34" s="101"/>
      <c r="L34" s="102"/>
      <c r="M34" s="102"/>
      <c r="N34" s="102"/>
      <c r="O34" s="106" t="s">
        <v>423</v>
      </c>
      <c r="P34" s="106"/>
      <c r="Q34" s="106"/>
      <c r="R34" s="106"/>
      <c r="S34" s="106"/>
      <c r="T34" s="106">
        <v>0</v>
      </c>
      <c r="U34" s="106"/>
      <c r="V34" s="106"/>
      <c r="W34" s="107">
        <v>0</v>
      </c>
      <c r="X34" s="107"/>
      <c r="Y34" s="107"/>
      <c r="Z34" s="107"/>
      <c r="AA34" s="64"/>
    </row>
    <row r="35" spans="1:27" ht="15" customHeight="1">
      <c r="A35" s="64"/>
      <c r="B35" s="100"/>
      <c r="C35" s="100"/>
      <c r="D35" s="101"/>
      <c r="E35" s="101"/>
      <c r="F35" s="101"/>
      <c r="G35" s="101"/>
      <c r="H35" s="101"/>
      <c r="I35" s="101"/>
      <c r="J35" s="101"/>
      <c r="K35" s="101"/>
      <c r="L35" s="102"/>
      <c r="M35" s="102"/>
      <c r="N35" s="102"/>
      <c r="O35" s="106" t="s">
        <v>424</v>
      </c>
      <c r="P35" s="106"/>
      <c r="Q35" s="106"/>
      <c r="R35" s="106"/>
      <c r="S35" s="106"/>
      <c r="T35" s="106">
        <v>0</v>
      </c>
      <c r="U35" s="106"/>
      <c r="V35" s="106"/>
      <c r="W35" s="107">
        <v>0</v>
      </c>
      <c r="X35" s="107"/>
      <c r="Y35" s="107"/>
      <c r="Z35" s="107"/>
      <c r="AA35" s="64"/>
    </row>
    <row r="36" spans="1:27" ht="15" customHeight="1">
      <c r="A36" s="64"/>
      <c r="B36" s="100"/>
      <c r="C36" s="100"/>
      <c r="D36" s="101"/>
      <c r="E36" s="101"/>
      <c r="F36" s="101"/>
      <c r="G36" s="101"/>
      <c r="H36" s="101"/>
      <c r="I36" s="101"/>
      <c r="J36" s="101"/>
      <c r="K36" s="101"/>
      <c r="L36" s="102"/>
      <c r="M36" s="102"/>
      <c r="N36" s="102"/>
      <c r="O36" s="106" t="s">
        <v>425</v>
      </c>
      <c r="P36" s="106"/>
      <c r="Q36" s="106"/>
      <c r="R36" s="106"/>
      <c r="S36" s="106"/>
      <c r="T36" s="106">
        <v>0</v>
      </c>
      <c r="U36" s="106"/>
      <c r="V36" s="106"/>
      <c r="W36" s="107">
        <v>0</v>
      </c>
      <c r="X36" s="107"/>
      <c r="Y36" s="107"/>
      <c r="Z36" s="107"/>
      <c r="AA36" s="64"/>
    </row>
    <row r="37" spans="1:27" ht="24" customHeight="1">
      <c r="A37" s="64"/>
      <c r="B37" s="108" t="s">
        <v>456</v>
      </c>
      <c r="C37" s="108"/>
      <c r="D37" s="109" t="s">
        <v>540</v>
      </c>
      <c r="E37" s="109"/>
      <c r="F37" s="109"/>
      <c r="G37" s="109"/>
      <c r="H37" s="109"/>
      <c r="I37" s="109"/>
      <c r="J37" s="109"/>
      <c r="K37" s="109"/>
      <c r="L37" s="110" t="s">
        <v>451</v>
      </c>
      <c r="M37" s="110"/>
      <c r="N37" s="110"/>
      <c r="O37" s="111">
        <v>1030</v>
      </c>
      <c r="P37" s="111"/>
      <c r="Q37" s="111"/>
      <c r="R37" s="111"/>
      <c r="S37" s="111"/>
      <c r="T37" s="111" t="s">
        <v>398</v>
      </c>
      <c r="U37" s="111"/>
      <c r="V37" s="111"/>
      <c r="W37" s="112" t="s">
        <v>398</v>
      </c>
      <c r="X37" s="112"/>
      <c r="Y37" s="112"/>
      <c r="Z37" s="112"/>
      <c r="AA37" s="64"/>
    </row>
    <row r="38" spans="1:27" ht="15" customHeight="1">
      <c r="A38" s="64"/>
      <c r="B38" s="100" t="s">
        <v>237</v>
      </c>
      <c r="C38" s="100"/>
      <c r="D38" s="101" t="s">
        <v>539</v>
      </c>
      <c r="E38" s="101"/>
      <c r="F38" s="101"/>
      <c r="G38" s="101"/>
      <c r="H38" s="101"/>
      <c r="I38" s="101"/>
      <c r="J38" s="101"/>
      <c r="K38" s="101"/>
      <c r="L38" s="102" t="s">
        <v>451</v>
      </c>
      <c r="M38" s="102"/>
      <c r="N38" s="102"/>
      <c r="O38" s="157">
        <v>800</v>
      </c>
      <c r="P38" s="157"/>
      <c r="Q38" s="157"/>
      <c r="R38" s="157"/>
      <c r="S38" s="157"/>
      <c r="T38" s="104">
        <v>0</v>
      </c>
      <c r="U38" s="104"/>
      <c r="V38" s="104"/>
      <c r="W38" s="105">
        <v>0</v>
      </c>
      <c r="X38" s="105"/>
      <c r="Y38" s="105"/>
      <c r="Z38" s="105"/>
      <c r="AA38" s="64"/>
    </row>
    <row r="39" spans="1:27" ht="15" customHeight="1">
      <c r="A39" s="64"/>
      <c r="B39" s="100"/>
      <c r="C39" s="100"/>
      <c r="D39" s="101"/>
      <c r="E39" s="101"/>
      <c r="F39" s="101"/>
      <c r="G39" s="101"/>
      <c r="H39" s="101"/>
      <c r="I39" s="101"/>
      <c r="J39" s="101"/>
      <c r="K39" s="101"/>
      <c r="L39" s="102"/>
      <c r="M39" s="102"/>
      <c r="N39" s="102"/>
      <c r="O39" s="106" t="s">
        <v>422</v>
      </c>
      <c r="P39" s="106"/>
      <c r="Q39" s="106"/>
      <c r="R39" s="106"/>
      <c r="S39" s="106"/>
      <c r="T39" s="106">
        <v>0</v>
      </c>
      <c r="U39" s="106"/>
      <c r="V39" s="106"/>
      <c r="W39" s="107">
        <v>0</v>
      </c>
      <c r="X39" s="107"/>
      <c r="Y39" s="107"/>
      <c r="Z39" s="107"/>
      <c r="AA39" s="64"/>
    </row>
    <row r="40" spans="1:27" ht="15" customHeight="1">
      <c r="A40" s="64"/>
      <c r="B40" s="100"/>
      <c r="C40" s="100"/>
      <c r="D40" s="101"/>
      <c r="E40" s="101"/>
      <c r="F40" s="101"/>
      <c r="G40" s="101"/>
      <c r="H40" s="101"/>
      <c r="I40" s="101"/>
      <c r="J40" s="101"/>
      <c r="K40" s="101"/>
      <c r="L40" s="102"/>
      <c r="M40" s="102"/>
      <c r="N40" s="102"/>
      <c r="O40" s="106" t="s">
        <v>423</v>
      </c>
      <c r="P40" s="106"/>
      <c r="Q40" s="106"/>
      <c r="R40" s="106"/>
      <c r="S40" s="106"/>
      <c r="T40" s="106">
        <v>0</v>
      </c>
      <c r="U40" s="106"/>
      <c r="V40" s="106"/>
      <c r="W40" s="107">
        <v>0</v>
      </c>
      <c r="X40" s="107"/>
      <c r="Y40" s="107"/>
      <c r="Z40" s="107"/>
      <c r="AA40" s="64"/>
    </row>
    <row r="41" spans="1:27" ht="15" customHeight="1">
      <c r="A41" s="64"/>
      <c r="B41" s="100"/>
      <c r="C41" s="100"/>
      <c r="D41" s="101"/>
      <c r="E41" s="101"/>
      <c r="F41" s="101"/>
      <c r="G41" s="101"/>
      <c r="H41" s="101"/>
      <c r="I41" s="101"/>
      <c r="J41" s="101"/>
      <c r="K41" s="101"/>
      <c r="L41" s="102"/>
      <c r="M41" s="102"/>
      <c r="N41" s="102"/>
      <c r="O41" s="106" t="s">
        <v>424</v>
      </c>
      <c r="P41" s="106"/>
      <c r="Q41" s="106"/>
      <c r="R41" s="106"/>
      <c r="S41" s="106"/>
      <c r="T41" s="106">
        <v>0</v>
      </c>
      <c r="U41" s="106"/>
      <c r="V41" s="106"/>
      <c r="W41" s="107">
        <v>0</v>
      </c>
      <c r="X41" s="107"/>
      <c r="Y41" s="107"/>
      <c r="Z41" s="107"/>
      <c r="AA41" s="64"/>
    </row>
    <row r="42" spans="1:27" ht="15" customHeight="1">
      <c r="A42" s="64"/>
      <c r="B42" s="100"/>
      <c r="C42" s="100"/>
      <c r="D42" s="101"/>
      <c r="E42" s="101"/>
      <c r="F42" s="101"/>
      <c r="G42" s="101"/>
      <c r="H42" s="101"/>
      <c r="I42" s="101"/>
      <c r="J42" s="101"/>
      <c r="K42" s="101"/>
      <c r="L42" s="102"/>
      <c r="M42" s="102"/>
      <c r="N42" s="102"/>
      <c r="O42" s="106" t="s">
        <v>425</v>
      </c>
      <c r="P42" s="106"/>
      <c r="Q42" s="106"/>
      <c r="R42" s="106"/>
      <c r="S42" s="106"/>
      <c r="T42" s="106">
        <v>0</v>
      </c>
      <c r="U42" s="106"/>
      <c r="V42" s="106"/>
      <c r="W42" s="107">
        <v>0</v>
      </c>
      <c r="X42" s="107"/>
      <c r="Y42" s="107"/>
      <c r="Z42" s="107"/>
      <c r="AA42" s="64"/>
    </row>
    <row r="43" spans="1:27" ht="24" customHeight="1">
      <c r="A43" s="64"/>
      <c r="B43" s="108" t="s">
        <v>458</v>
      </c>
      <c r="C43" s="108"/>
      <c r="D43" s="109" t="s">
        <v>541</v>
      </c>
      <c r="E43" s="109"/>
      <c r="F43" s="109"/>
      <c r="G43" s="109"/>
      <c r="H43" s="109"/>
      <c r="I43" s="109"/>
      <c r="J43" s="109"/>
      <c r="K43" s="109"/>
      <c r="L43" s="110" t="s">
        <v>451</v>
      </c>
      <c r="M43" s="110"/>
      <c r="N43" s="110"/>
      <c r="O43" s="159">
        <v>800</v>
      </c>
      <c r="P43" s="159"/>
      <c r="Q43" s="159"/>
      <c r="R43" s="159"/>
      <c r="S43" s="159"/>
      <c r="T43" s="111" t="s">
        <v>398</v>
      </c>
      <c r="U43" s="111"/>
      <c r="V43" s="111"/>
      <c r="W43" s="112" t="s">
        <v>398</v>
      </c>
      <c r="X43" s="112"/>
      <c r="Y43" s="112"/>
      <c r="Z43" s="112"/>
      <c r="AA43" s="64"/>
    </row>
    <row r="44" spans="1:27" ht="15" customHeight="1">
      <c r="A44" s="64"/>
      <c r="B44" s="100" t="s">
        <v>238</v>
      </c>
      <c r="C44" s="100"/>
      <c r="D44" s="101" t="s">
        <v>542</v>
      </c>
      <c r="E44" s="101"/>
      <c r="F44" s="101"/>
      <c r="G44" s="101"/>
      <c r="H44" s="101"/>
      <c r="I44" s="101"/>
      <c r="J44" s="101"/>
      <c r="K44" s="101"/>
      <c r="L44" s="102" t="s">
        <v>420</v>
      </c>
      <c r="M44" s="102"/>
      <c r="N44" s="102"/>
      <c r="O44" s="103">
        <v>1</v>
      </c>
      <c r="P44" s="103"/>
      <c r="Q44" s="103"/>
      <c r="R44" s="103"/>
      <c r="S44" s="103"/>
      <c r="T44" s="104">
        <v>0</v>
      </c>
      <c r="U44" s="104"/>
      <c r="V44" s="104"/>
      <c r="W44" s="105">
        <v>0</v>
      </c>
      <c r="X44" s="105"/>
      <c r="Y44" s="105"/>
      <c r="Z44" s="105"/>
      <c r="AA44" s="64"/>
    </row>
    <row r="45" spans="1:27" ht="15" customHeight="1">
      <c r="A45" s="64"/>
      <c r="B45" s="100"/>
      <c r="C45" s="100"/>
      <c r="D45" s="101"/>
      <c r="E45" s="101"/>
      <c r="F45" s="101"/>
      <c r="G45" s="101"/>
      <c r="H45" s="101"/>
      <c r="I45" s="101"/>
      <c r="J45" s="101"/>
      <c r="K45" s="101"/>
      <c r="L45" s="102"/>
      <c r="M45" s="102"/>
      <c r="N45" s="102"/>
      <c r="O45" s="106" t="s">
        <v>422</v>
      </c>
      <c r="P45" s="106"/>
      <c r="Q45" s="106"/>
      <c r="R45" s="106"/>
      <c r="S45" s="106"/>
      <c r="T45" s="106">
        <v>0</v>
      </c>
      <c r="U45" s="106"/>
      <c r="V45" s="106"/>
      <c r="W45" s="107">
        <v>0</v>
      </c>
      <c r="X45" s="107"/>
      <c r="Y45" s="107"/>
      <c r="Z45" s="107"/>
      <c r="AA45" s="64"/>
    </row>
    <row r="46" spans="1:27" ht="15" customHeight="1">
      <c r="A46" s="64"/>
      <c r="B46" s="100"/>
      <c r="C46" s="100"/>
      <c r="D46" s="101"/>
      <c r="E46" s="101"/>
      <c r="F46" s="101"/>
      <c r="G46" s="101"/>
      <c r="H46" s="101"/>
      <c r="I46" s="101"/>
      <c r="J46" s="101"/>
      <c r="K46" s="101"/>
      <c r="L46" s="102"/>
      <c r="M46" s="102"/>
      <c r="N46" s="102"/>
      <c r="O46" s="106" t="s">
        <v>423</v>
      </c>
      <c r="P46" s="106"/>
      <c r="Q46" s="106"/>
      <c r="R46" s="106"/>
      <c r="S46" s="106"/>
      <c r="T46" s="106">
        <v>0</v>
      </c>
      <c r="U46" s="106"/>
      <c r="V46" s="106"/>
      <c r="W46" s="107">
        <v>0</v>
      </c>
      <c r="X46" s="107"/>
      <c r="Y46" s="107"/>
      <c r="Z46" s="107"/>
      <c r="AA46" s="64"/>
    </row>
    <row r="47" spans="1:27" ht="15" customHeight="1">
      <c r="A47" s="64"/>
      <c r="B47" s="100"/>
      <c r="C47" s="100"/>
      <c r="D47" s="101"/>
      <c r="E47" s="101"/>
      <c r="F47" s="101"/>
      <c r="G47" s="101"/>
      <c r="H47" s="101"/>
      <c r="I47" s="101"/>
      <c r="J47" s="101"/>
      <c r="K47" s="101"/>
      <c r="L47" s="102"/>
      <c r="M47" s="102"/>
      <c r="N47" s="102"/>
      <c r="O47" s="106" t="s">
        <v>424</v>
      </c>
      <c r="P47" s="106"/>
      <c r="Q47" s="106"/>
      <c r="R47" s="106"/>
      <c r="S47" s="106"/>
      <c r="T47" s="106">
        <v>0</v>
      </c>
      <c r="U47" s="106"/>
      <c r="V47" s="106"/>
      <c r="W47" s="107">
        <v>0</v>
      </c>
      <c r="X47" s="107"/>
      <c r="Y47" s="107"/>
      <c r="Z47" s="107"/>
      <c r="AA47" s="64"/>
    </row>
    <row r="48" spans="1:27" ht="15" customHeight="1">
      <c r="A48" s="64"/>
      <c r="B48" s="100"/>
      <c r="C48" s="100"/>
      <c r="D48" s="101"/>
      <c r="E48" s="101"/>
      <c r="F48" s="101"/>
      <c r="G48" s="101"/>
      <c r="H48" s="101"/>
      <c r="I48" s="101"/>
      <c r="J48" s="101"/>
      <c r="K48" s="101"/>
      <c r="L48" s="102"/>
      <c r="M48" s="102"/>
      <c r="N48" s="102"/>
      <c r="O48" s="106" t="s">
        <v>425</v>
      </c>
      <c r="P48" s="106"/>
      <c r="Q48" s="106"/>
      <c r="R48" s="106"/>
      <c r="S48" s="106"/>
      <c r="T48" s="106">
        <v>0</v>
      </c>
      <c r="U48" s="106"/>
      <c r="V48" s="106"/>
      <c r="W48" s="107">
        <v>0</v>
      </c>
      <c r="X48" s="107"/>
      <c r="Y48" s="107"/>
      <c r="Z48" s="107"/>
      <c r="AA48" s="64"/>
    </row>
    <row r="49" spans="1:27" ht="15" customHeight="1">
      <c r="A49" s="64"/>
      <c r="B49" s="100" t="s">
        <v>239</v>
      </c>
      <c r="C49" s="100"/>
      <c r="D49" s="101" t="s">
        <v>543</v>
      </c>
      <c r="E49" s="101"/>
      <c r="F49" s="101"/>
      <c r="G49" s="101"/>
      <c r="H49" s="101"/>
      <c r="I49" s="101"/>
      <c r="J49" s="101"/>
      <c r="K49" s="101"/>
      <c r="L49" s="102" t="s">
        <v>420</v>
      </c>
      <c r="M49" s="102"/>
      <c r="N49" s="102"/>
      <c r="O49" s="103">
        <v>1</v>
      </c>
      <c r="P49" s="103"/>
      <c r="Q49" s="103"/>
      <c r="R49" s="103"/>
      <c r="S49" s="103"/>
      <c r="T49" s="104">
        <v>0</v>
      </c>
      <c r="U49" s="104"/>
      <c r="V49" s="104"/>
      <c r="W49" s="105">
        <v>0</v>
      </c>
      <c r="X49" s="105"/>
      <c r="Y49" s="105"/>
      <c r="Z49" s="105"/>
      <c r="AA49" s="64"/>
    </row>
    <row r="50" spans="1:27" ht="15" customHeight="1">
      <c r="A50" s="64"/>
      <c r="B50" s="100"/>
      <c r="C50" s="100"/>
      <c r="D50" s="101"/>
      <c r="E50" s="101"/>
      <c r="F50" s="101"/>
      <c r="G50" s="101"/>
      <c r="H50" s="101"/>
      <c r="I50" s="101"/>
      <c r="J50" s="101"/>
      <c r="K50" s="101"/>
      <c r="L50" s="102"/>
      <c r="M50" s="102"/>
      <c r="N50" s="102"/>
      <c r="O50" s="106" t="s">
        <v>422</v>
      </c>
      <c r="P50" s="106"/>
      <c r="Q50" s="106"/>
      <c r="R50" s="106"/>
      <c r="S50" s="106"/>
      <c r="T50" s="106">
        <v>0</v>
      </c>
      <c r="U50" s="106"/>
      <c r="V50" s="106"/>
      <c r="W50" s="107">
        <v>0</v>
      </c>
      <c r="X50" s="107"/>
      <c r="Y50" s="107"/>
      <c r="Z50" s="107"/>
      <c r="AA50" s="64"/>
    </row>
    <row r="51" spans="1:27" ht="15" customHeight="1">
      <c r="A51" s="64"/>
      <c r="B51" s="100"/>
      <c r="C51" s="100"/>
      <c r="D51" s="101"/>
      <c r="E51" s="101"/>
      <c r="F51" s="101"/>
      <c r="G51" s="101"/>
      <c r="H51" s="101"/>
      <c r="I51" s="101"/>
      <c r="J51" s="101"/>
      <c r="K51" s="101"/>
      <c r="L51" s="102"/>
      <c r="M51" s="102"/>
      <c r="N51" s="102"/>
      <c r="O51" s="106" t="s">
        <v>423</v>
      </c>
      <c r="P51" s="106"/>
      <c r="Q51" s="106"/>
      <c r="R51" s="106"/>
      <c r="S51" s="106"/>
      <c r="T51" s="106">
        <v>0</v>
      </c>
      <c r="U51" s="106"/>
      <c r="V51" s="106"/>
      <c r="W51" s="107">
        <v>0</v>
      </c>
      <c r="X51" s="107"/>
      <c r="Y51" s="107"/>
      <c r="Z51" s="107"/>
      <c r="AA51" s="64"/>
    </row>
    <row r="52" spans="1:27" ht="15" customHeight="1">
      <c r="A52" s="64"/>
      <c r="B52" s="100"/>
      <c r="C52" s="100"/>
      <c r="D52" s="101"/>
      <c r="E52" s="101"/>
      <c r="F52" s="101"/>
      <c r="G52" s="101"/>
      <c r="H52" s="101"/>
      <c r="I52" s="101"/>
      <c r="J52" s="101"/>
      <c r="K52" s="101"/>
      <c r="L52" s="102"/>
      <c r="M52" s="102"/>
      <c r="N52" s="102"/>
      <c r="O52" s="106" t="s">
        <v>424</v>
      </c>
      <c r="P52" s="106"/>
      <c r="Q52" s="106"/>
      <c r="R52" s="106"/>
      <c r="S52" s="106"/>
      <c r="T52" s="106">
        <v>0</v>
      </c>
      <c r="U52" s="106"/>
      <c r="V52" s="106"/>
      <c r="W52" s="107">
        <v>0</v>
      </c>
      <c r="X52" s="107"/>
      <c r="Y52" s="107"/>
      <c r="Z52" s="107"/>
      <c r="AA52" s="64"/>
    </row>
    <row r="53" spans="1:27" ht="15" customHeight="1">
      <c r="A53" s="64"/>
      <c r="B53" s="100"/>
      <c r="C53" s="100"/>
      <c r="D53" s="101"/>
      <c r="E53" s="101"/>
      <c r="F53" s="101"/>
      <c r="G53" s="101"/>
      <c r="H53" s="101"/>
      <c r="I53" s="101"/>
      <c r="J53" s="101"/>
      <c r="K53" s="101"/>
      <c r="L53" s="102"/>
      <c r="M53" s="102"/>
      <c r="N53" s="102"/>
      <c r="O53" s="106" t="s">
        <v>425</v>
      </c>
      <c r="P53" s="106"/>
      <c r="Q53" s="106"/>
      <c r="R53" s="106"/>
      <c r="S53" s="106"/>
      <c r="T53" s="106">
        <v>0</v>
      </c>
      <c r="U53" s="106"/>
      <c r="V53" s="106"/>
      <c r="W53" s="107">
        <v>0</v>
      </c>
      <c r="X53" s="107"/>
      <c r="Y53" s="107"/>
      <c r="Z53" s="107"/>
      <c r="AA53" s="64"/>
    </row>
    <row r="54" spans="1:27" ht="10" customHeight="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</row>
    <row r="55" spans="1:27" s="139" customFormat="1" ht="12" customHeight="1">
      <c r="A55" s="138"/>
      <c r="B55" s="138"/>
      <c r="C55" s="138"/>
      <c r="D55" s="153" t="s">
        <v>114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42">
        <f>W11+W16+W21+W26+W32+W38+W44+W49</f>
        <v>0</v>
      </c>
      <c r="X55" s="142"/>
      <c r="Y55" s="142"/>
      <c r="Z55" s="149"/>
      <c r="AA55" s="138"/>
    </row>
    <row r="56" spans="1:27" s="114" customFormat="1" ht="12" customHeight="1">
      <c r="A56" s="113"/>
      <c r="B56" s="113"/>
      <c r="C56" s="113"/>
      <c r="D56" s="154" t="s">
        <v>125</v>
      </c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48"/>
      <c r="X56" s="148"/>
      <c r="Y56" s="148"/>
      <c r="Z56" s="150"/>
      <c r="AA56" s="113"/>
    </row>
    <row r="57" spans="1:27" s="114" customFormat="1" ht="12" customHeight="1">
      <c r="A57" s="113"/>
      <c r="B57" s="113"/>
      <c r="C57" s="113"/>
      <c r="D57" s="154" t="str">
        <f>CONCATENATE("  ","Contributie asiguratori ")</f>
        <v xml:space="preserve">  Contributie asiguratori </v>
      </c>
      <c r="E57" s="154"/>
      <c r="F57" s="154"/>
      <c r="G57" s="154"/>
      <c r="H57" s="154"/>
      <c r="I57" s="144">
        <v>2.5000000000000001E-2</v>
      </c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2">
        <f>I57*(W13+W18+W23+W28+W34+W40+W46+W51)</f>
        <v>0</v>
      </c>
      <c r="X57" s="142"/>
      <c r="Y57" s="142"/>
      <c r="Z57" s="150"/>
      <c r="AA57" s="113"/>
    </row>
    <row r="58" spans="1:27" s="114" customFormat="1" ht="12" customHeight="1">
      <c r="A58" s="113"/>
      <c r="B58" s="113"/>
      <c r="C58" s="113"/>
      <c r="D58" s="153" t="s">
        <v>430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42">
        <f>W55+W57</f>
        <v>0</v>
      </c>
      <c r="X58" s="142"/>
      <c r="Y58" s="142"/>
      <c r="Z58" s="150"/>
      <c r="AA58" s="113"/>
    </row>
    <row r="59" spans="1:27" s="114" customFormat="1" ht="12" customHeight="1">
      <c r="A59" s="113"/>
      <c r="B59" s="113"/>
      <c r="C59" s="113"/>
      <c r="D59" s="154" t="s">
        <v>437</v>
      </c>
      <c r="E59" s="154"/>
      <c r="F59" s="154"/>
      <c r="G59" s="154"/>
      <c r="H59" s="154"/>
      <c r="I59" s="146">
        <v>0</v>
      </c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2">
        <f>W58*I59</f>
        <v>0</v>
      </c>
      <c r="X59" s="142"/>
      <c r="Y59" s="142"/>
      <c r="Z59" s="150"/>
      <c r="AA59" s="113"/>
    </row>
    <row r="60" spans="1:27" s="114" customFormat="1" ht="12" customHeight="1">
      <c r="A60" s="113"/>
      <c r="B60" s="113"/>
      <c r="C60" s="113"/>
      <c r="D60" s="154" t="s">
        <v>438</v>
      </c>
      <c r="E60" s="154"/>
      <c r="F60" s="154"/>
      <c r="G60" s="154"/>
      <c r="H60" s="154"/>
      <c r="I60" s="146">
        <v>0</v>
      </c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2">
        <f>(W58+W59)*I60</f>
        <v>0</v>
      </c>
      <c r="X60" s="142"/>
      <c r="Y60" s="142"/>
      <c r="Z60" s="150"/>
      <c r="AA60" s="113"/>
    </row>
    <row r="61" spans="1:27" s="114" customFormat="1" ht="12" customHeight="1">
      <c r="A61" s="113"/>
      <c r="B61" s="113"/>
      <c r="C61" s="113"/>
      <c r="D61" s="153" t="s">
        <v>9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42">
        <f>W58+W59+W60</f>
        <v>0</v>
      </c>
      <c r="X61" s="142"/>
      <c r="Y61" s="142"/>
      <c r="Z61" s="150"/>
      <c r="AA61" s="113"/>
    </row>
    <row r="62" spans="1:27" s="114" customFormat="1" ht="12" customHeight="1">
      <c r="A62" s="113"/>
      <c r="B62" s="113"/>
      <c r="C62" s="113"/>
      <c r="D62" s="145" t="s">
        <v>439</v>
      </c>
      <c r="E62" s="143"/>
      <c r="F62" s="143"/>
      <c r="G62" s="143"/>
      <c r="H62" s="143"/>
      <c r="I62" s="146">
        <v>0</v>
      </c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2">
        <f>W61*I62</f>
        <v>0</v>
      </c>
      <c r="X62" s="142"/>
      <c r="Y62" s="142"/>
      <c r="Z62" s="151"/>
      <c r="AA62" s="113"/>
    </row>
    <row r="63" spans="1:27" s="114" customFormat="1" ht="12" customHeight="1">
      <c r="A63" s="113"/>
      <c r="B63" s="113"/>
      <c r="C63" s="113"/>
      <c r="D63" s="153" t="s">
        <v>440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42">
        <f>W61+W62</f>
        <v>0</v>
      </c>
      <c r="X63" s="142">
        <f>W61+X62</f>
        <v>0</v>
      </c>
      <c r="Y63" s="142"/>
      <c r="Z63" s="152"/>
      <c r="AA63" s="113"/>
    </row>
    <row r="64" spans="1:27" s="114" customFormat="1" ht="12" customHeight="1">
      <c r="A64" s="113"/>
      <c r="B64" s="113"/>
      <c r="C64" s="113"/>
      <c r="D64" s="154" t="s">
        <v>441</v>
      </c>
      <c r="E64" s="154"/>
      <c r="F64" s="154"/>
      <c r="G64" s="154"/>
      <c r="H64" s="154"/>
      <c r="I64" s="147">
        <v>0.19</v>
      </c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2">
        <f>W63*I64</f>
        <v>0</v>
      </c>
      <c r="X64" s="142">
        <f>X63*I64</f>
        <v>0</v>
      </c>
      <c r="Y64" s="142"/>
      <c r="Z64" s="152"/>
      <c r="AA64" s="113"/>
    </row>
    <row r="65" spans="1:27" s="139" customFormat="1" ht="12" customHeight="1">
      <c r="A65" s="138"/>
      <c r="B65" s="138"/>
      <c r="C65" s="138"/>
      <c r="D65" s="153" t="s">
        <v>442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42">
        <f>W63+W64</f>
        <v>0</v>
      </c>
      <c r="X65" s="142">
        <f>X63+X64</f>
        <v>0</v>
      </c>
      <c r="Y65" s="142"/>
      <c r="Z65" s="152"/>
      <c r="AA65" s="138"/>
    </row>
  </sheetData>
  <mergeCells count="212">
    <mergeCell ref="D63:V63"/>
    <mergeCell ref="W63:Y63"/>
    <mergeCell ref="D64:H64"/>
    <mergeCell ref="J64:V64"/>
    <mergeCell ref="W64:Y64"/>
    <mergeCell ref="D65:V65"/>
    <mergeCell ref="W65:Y65"/>
    <mergeCell ref="D60:H60"/>
    <mergeCell ref="J60:V60"/>
    <mergeCell ref="W60:Y60"/>
    <mergeCell ref="D61:V61"/>
    <mergeCell ref="W61:Y61"/>
    <mergeCell ref="J62:V62"/>
    <mergeCell ref="W62:Y62"/>
    <mergeCell ref="D57:H57"/>
    <mergeCell ref="J57:V57"/>
    <mergeCell ref="W57:Y57"/>
    <mergeCell ref="D58:V58"/>
    <mergeCell ref="W58:Y58"/>
    <mergeCell ref="D59:H59"/>
    <mergeCell ref="J59:V59"/>
    <mergeCell ref="W59:Y59"/>
    <mergeCell ref="D55:V55"/>
    <mergeCell ref="W55:Y55"/>
    <mergeCell ref="D56:V56"/>
    <mergeCell ref="W56:Y56"/>
    <mergeCell ref="T51:V51"/>
    <mergeCell ref="W51:Z51"/>
    <mergeCell ref="O52:S52"/>
    <mergeCell ref="T52:V52"/>
    <mergeCell ref="W52:Z52"/>
    <mergeCell ref="O53:S53"/>
    <mergeCell ref="T53:V53"/>
    <mergeCell ref="W53:Z53"/>
    <mergeCell ref="B49:C53"/>
    <mergeCell ref="D49:K53"/>
    <mergeCell ref="L49:N53"/>
    <mergeCell ref="O49:S49"/>
    <mergeCell ref="T49:V49"/>
    <mergeCell ref="W49:Z49"/>
    <mergeCell ref="O50:S50"/>
    <mergeCell ref="T50:V50"/>
    <mergeCell ref="W50:Z50"/>
    <mergeCell ref="O51:S51"/>
    <mergeCell ref="T46:V46"/>
    <mergeCell ref="W46:Z46"/>
    <mergeCell ref="O47:S47"/>
    <mergeCell ref="T47:V47"/>
    <mergeCell ref="W47:Z47"/>
    <mergeCell ref="O48:S48"/>
    <mergeCell ref="T48:V48"/>
    <mergeCell ref="W48:Z48"/>
    <mergeCell ref="B44:C48"/>
    <mergeCell ref="D44:K48"/>
    <mergeCell ref="L44:N48"/>
    <mergeCell ref="O44:S44"/>
    <mergeCell ref="T44:V44"/>
    <mergeCell ref="W44:Z44"/>
    <mergeCell ref="O45:S45"/>
    <mergeCell ref="T45:V45"/>
    <mergeCell ref="W45:Z45"/>
    <mergeCell ref="O46:S46"/>
    <mergeCell ref="B43:C43"/>
    <mergeCell ref="D43:K43"/>
    <mergeCell ref="L43:N43"/>
    <mergeCell ref="O43:S43"/>
    <mergeCell ref="T43:V43"/>
    <mergeCell ref="W43:Z43"/>
    <mergeCell ref="T40:V40"/>
    <mergeCell ref="W40:Z40"/>
    <mergeCell ref="O41:S41"/>
    <mergeCell ref="T41:V41"/>
    <mergeCell ref="W41:Z41"/>
    <mergeCell ref="O42:S42"/>
    <mergeCell ref="T42:V42"/>
    <mergeCell ref="W42:Z42"/>
    <mergeCell ref="B38:C42"/>
    <mergeCell ref="D38:K42"/>
    <mergeCell ref="L38:N42"/>
    <mergeCell ref="O38:S38"/>
    <mergeCell ref="T38:V38"/>
    <mergeCell ref="W38:Z38"/>
    <mergeCell ref="O39:S39"/>
    <mergeCell ref="T39:V39"/>
    <mergeCell ref="W39:Z39"/>
    <mergeCell ref="O40:S40"/>
    <mergeCell ref="B37:C37"/>
    <mergeCell ref="D37:K37"/>
    <mergeCell ref="L37:N37"/>
    <mergeCell ref="O37:S37"/>
    <mergeCell ref="T37:V37"/>
    <mergeCell ref="W37:Z37"/>
    <mergeCell ref="T34:V34"/>
    <mergeCell ref="W34:Z34"/>
    <mergeCell ref="O35:S35"/>
    <mergeCell ref="T35:V35"/>
    <mergeCell ref="W35:Z35"/>
    <mergeCell ref="O36:S36"/>
    <mergeCell ref="T36:V36"/>
    <mergeCell ref="W36:Z36"/>
    <mergeCell ref="B32:C36"/>
    <mergeCell ref="D32:K36"/>
    <mergeCell ref="L32:N36"/>
    <mergeCell ref="O32:S32"/>
    <mergeCell ref="T32:V32"/>
    <mergeCell ref="W32:Z32"/>
    <mergeCell ref="O33:S33"/>
    <mergeCell ref="T33:V33"/>
    <mergeCell ref="W33:Z33"/>
    <mergeCell ref="O34:S34"/>
    <mergeCell ref="B31:C31"/>
    <mergeCell ref="D31:K31"/>
    <mergeCell ref="L31:N31"/>
    <mergeCell ref="O31:S31"/>
    <mergeCell ref="T31:V31"/>
    <mergeCell ref="W31:Z31"/>
    <mergeCell ref="T28:V28"/>
    <mergeCell ref="W28:Z28"/>
    <mergeCell ref="O29:S29"/>
    <mergeCell ref="T29:V29"/>
    <mergeCell ref="W29:Z29"/>
    <mergeCell ref="O30:S30"/>
    <mergeCell ref="T30:V30"/>
    <mergeCell ref="W30:Z30"/>
    <mergeCell ref="B26:C30"/>
    <mergeCell ref="D26:K30"/>
    <mergeCell ref="L26:N30"/>
    <mergeCell ref="O26:S26"/>
    <mergeCell ref="T26:V26"/>
    <mergeCell ref="W26:Z26"/>
    <mergeCell ref="O27:S27"/>
    <mergeCell ref="T27:V27"/>
    <mergeCell ref="W27:Z27"/>
    <mergeCell ref="O28:S28"/>
    <mergeCell ref="T23:V23"/>
    <mergeCell ref="W23:Z23"/>
    <mergeCell ref="O24:S24"/>
    <mergeCell ref="T24:V24"/>
    <mergeCell ref="W24:Z24"/>
    <mergeCell ref="O25:S25"/>
    <mergeCell ref="T25:V25"/>
    <mergeCell ref="W25:Z25"/>
    <mergeCell ref="B21:C25"/>
    <mergeCell ref="D21:K25"/>
    <mergeCell ref="L21:N25"/>
    <mergeCell ref="O21:S21"/>
    <mergeCell ref="T21:V21"/>
    <mergeCell ref="W21:Z21"/>
    <mergeCell ref="O22:S22"/>
    <mergeCell ref="T22:V22"/>
    <mergeCell ref="W22:Z22"/>
    <mergeCell ref="O23:S23"/>
    <mergeCell ref="T18:V18"/>
    <mergeCell ref="W18:Z18"/>
    <mergeCell ref="O19:S19"/>
    <mergeCell ref="T19:V19"/>
    <mergeCell ref="W19:Z19"/>
    <mergeCell ref="O20:S20"/>
    <mergeCell ref="T20:V20"/>
    <mergeCell ref="W20:Z20"/>
    <mergeCell ref="B16:C20"/>
    <mergeCell ref="D16:K20"/>
    <mergeCell ref="L16:N20"/>
    <mergeCell ref="O16:S16"/>
    <mergeCell ref="T16:V16"/>
    <mergeCell ref="W16:Z16"/>
    <mergeCell ref="O17:S17"/>
    <mergeCell ref="T17:V17"/>
    <mergeCell ref="W17:Z17"/>
    <mergeCell ref="O18:S18"/>
    <mergeCell ref="T13:V13"/>
    <mergeCell ref="W13:Z13"/>
    <mergeCell ref="O14:S14"/>
    <mergeCell ref="T14:V14"/>
    <mergeCell ref="W14:Z14"/>
    <mergeCell ref="O15:S15"/>
    <mergeCell ref="T15:V15"/>
    <mergeCell ref="W15:Z15"/>
    <mergeCell ref="B11:C15"/>
    <mergeCell ref="D11:K15"/>
    <mergeCell ref="L11:N15"/>
    <mergeCell ref="O11:S11"/>
    <mergeCell ref="T11:V11"/>
    <mergeCell ref="W11:Z11"/>
    <mergeCell ref="O12:S12"/>
    <mergeCell ref="T12:V12"/>
    <mergeCell ref="W12:Z12"/>
    <mergeCell ref="O13:S13"/>
    <mergeCell ref="B10:C10"/>
    <mergeCell ref="D10:K10"/>
    <mergeCell ref="L10:N10"/>
    <mergeCell ref="O10:S10"/>
    <mergeCell ref="T10:V10"/>
    <mergeCell ref="W10:Z10"/>
    <mergeCell ref="B6:Z6"/>
    <mergeCell ref="B8:S8"/>
    <mergeCell ref="T8:Z8"/>
    <mergeCell ref="B9:C9"/>
    <mergeCell ref="D9:K9"/>
    <mergeCell ref="L9:N9"/>
    <mergeCell ref="O9:S9"/>
    <mergeCell ref="T9:V9"/>
    <mergeCell ref="W9:Z9"/>
    <mergeCell ref="B2:D2"/>
    <mergeCell ref="E2:Q2"/>
    <mergeCell ref="R2:Z5"/>
    <mergeCell ref="B3:D3"/>
    <mergeCell ref="E3:Q3"/>
    <mergeCell ref="B4:D4"/>
    <mergeCell ref="E4:Q4"/>
    <mergeCell ref="B5:D5"/>
    <mergeCell ref="E5:Q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9BED1-332B-4868-80C8-3FB882192B5A}">
  <dimension ref="A1:AA38"/>
  <sheetViews>
    <sheetView topLeftCell="A26" workbookViewId="0">
      <selection activeCell="A28" sqref="A28:XFD38"/>
    </sheetView>
  </sheetViews>
  <sheetFormatPr defaultRowHeight="14.5"/>
  <cols>
    <col min="1" max="1" width="3.453125" customWidth="1"/>
    <col min="2" max="2" width="5" customWidth="1"/>
    <col min="3" max="3" width="0.7265625" customWidth="1"/>
    <col min="4" max="4" width="6" customWidth="1"/>
    <col min="5" max="5" width="13.453125" customWidth="1"/>
    <col min="6" max="6" width="5" customWidth="1"/>
    <col min="7" max="7" width="3.453125" customWidth="1"/>
    <col min="8" max="8" width="1.7265625" customWidth="1"/>
    <col min="9" max="9" width="11.7265625" customWidth="1"/>
    <col min="10" max="10" width="0.81640625" customWidth="1"/>
    <col min="11" max="11" width="3.81640625" customWidth="1"/>
    <col min="12" max="12" width="3.7265625" customWidth="1"/>
    <col min="13" max="13" width="0.81640625" customWidth="1"/>
    <col min="14" max="14" width="2.1796875" customWidth="1"/>
    <col min="15" max="15" width="0.26953125" customWidth="1"/>
    <col min="16" max="16" width="1.7265625" customWidth="1"/>
    <col min="17" max="17" width="5" customWidth="1"/>
    <col min="18" max="19" width="1.7265625" customWidth="1"/>
    <col min="20" max="21" width="3.453125" customWidth="1"/>
    <col min="22" max="23" width="5" customWidth="1"/>
    <col min="24" max="25" width="3.453125" customWidth="1"/>
    <col min="26" max="26" width="0.81640625" customWidth="1"/>
    <col min="27" max="27" width="3.453125" customWidth="1"/>
    <col min="257" max="257" width="3.453125" customWidth="1"/>
    <col min="258" max="258" width="5" customWidth="1"/>
    <col min="259" max="259" width="0.7265625" customWidth="1"/>
    <col min="260" max="260" width="6" customWidth="1"/>
    <col min="261" max="261" width="13.453125" customWidth="1"/>
    <col min="262" max="262" width="5" customWidth="1"/>
    <col min="263" max="263" width="3.453125" customWidth="1"/>
    <col min="264" max="264" width="1.7265625" customWidth="1"/>
    <col min="265" max="265" width="11.7265625" customWidth="1"/>
    <col min="266" max="266" width="0.81640625" customWidth="1"/>
    <col min="267" max="267" width="3.81640625" customWidth="1"/>
    <col min="268" max="268" width="3.7265625" customWidth="1"/>
    <col min="269" max="269" width="0.81640625" customWidth="1"/>
    <col min="270" max="270" width="2.1796875" customWidth="1"/>
    <col min="271" max="271" width="0.26953125" customWidth="1"/>
    <col min="272" max="272" width="1.7265625" customWidth="1"/>
    <col min="273" max="273" width="5" customWidth="1"/>
    <col min="274" max="275" width="1.7265625" customWidth="1"/>
    <col min="276" max="277" width="3.453125" customWidth="1"/>
    <col min="278" max="279" width="5" customWidth="1"/>
    <col min="280" max="281" width="3.453125" customWidth="1"/>
    <col min="282" max="282" width="0.81640625" customWidth="1"/>
    <col min="283" max="283" width="3.453125" customWidth="1"/>
    <col min="513" max="513" width="3.453125" customWidth="1"/>
    <col min="514" max="514" width="5" customWidth="1"/>
    <col min="515" max="515" width="0.7265625" customWidth="1"/>
    <col min="516" max="516" width="6" customWidth="1"/>
    <col min="517" max="517" width="13.453125" customWidth="1"/>
    <col min="518" max="518" width="5" customWidth="1"/>
    <col min="519" max="519" width="3.453125" customWidth="1"/>
    <col min="520" max="520" width="1.7265625" customWidth="1"/>
    <col min="521" max="521" width="11.7265625" customWidth="1"/>
    <col min="522" max="522" width="0.81640625" customWidth="1"/>
    <col min="523" max="523" width="3.81640625" customWidth="1"/>
    <col min="524" max="524" width="3.7265625" customWidth="1"/>
    <col min="525" max="525" width="0.81640625" customWidth="1"/>
    <col min="526" max="526" width="2.1796875" customWidth="1"/>
    <col min="527" max="527" width="0.26953125" customWidth="1"/>
    <col min="528" max="528" width="1.7265625" customWidth="1"/>
    <col min="529" max="529" width="5" customWidth="1"/>
    <col min="530" max="531" width="1.7265625" customWidth="1"/>
    <col min="532" max="533" width="3.453125" customWidth="1"/>
    <col min="534" max="535" width="5" customWidth="1"/>
    <col min="536" max="537" width="3.453125" customWidth="1"/>
    <col min="538" max="538" width="0.81640625" customWidth="1"/>
    <col min="539" max="539" width="3.453125" customWidth="1"/>
    <col min="769" max="769" width="3.453125" customWidth="1"/>
    <col min="770" max="770" width="5" customWidth="1"/>
    <col min="771" max="771" width="0.7265625" customWidth="1"/>
    <col min="772" max="772" width="6" customWidth="1"/>
    <col min="773" max="773" width="13.453125" customWidth="1"/>
    <col min="774" max="774" width="5" customWidth="1"/>
    <col min="775" max="775" width="3.453125" customWidth="1"/>
    <col min="776" max="776" width="1.7265625" customWidth="1"/>
    <col min="777" max="777" width="11.7265625" customWidth="1"/>
    <col min="778" max="778" width="0.81640625" customWidth="1"/>
    <col min="779" max="779" width="3.81640625" customWidth="1"/>
    <col min="780" max="780" width="3.7265625" customWidth="1"/>
    <col min="781" max="781" width="0.81640625" customWidth="1"/>
    <col min="782" max="782" width="2.1796875" customWidth="1"/>
    <col min="783" max="783" width="0.26953125" customWidth="1"/>
    <col min="784" max="784" width="1.7265625" customWidth="1"/>
    <col min="785" max="785" width="5" customWidth="1"/>
    <col min="786" max="787" width="1.7265625" customWidth="1"/>
    <col min="788" max="789" width="3.453125" customWidth="1"/>
    <col min="790" max="791" width="5" customWidth="1"/>
    <col min="792" max="793" width="3.453125" customWidth="1"/>
    <col min="794" max="794" width="0.81640625" customWidth="1"/>
    <col min="795" max="795" width="3.453125" customWidth="1"/>
    <col min="1025" max="1025" width="3.453125" customWidth="1"/>
    <col min="1026" max="1026" width="5" customWidth="1"/>
    <col min="1027" max="1027" width="0.7265625" customWidth="1"/>
    <col min="1028" max="1028" width="6" customWidth="1"/>
    <col min="1029" max="1029" width="13.453125" customWidth="1"/>
    <col min="1030" max="1030" width="5" customWidth="1"/>
    <col min="1031" max="1031" width="3.453125" customWidth="1"/>
    <col min="1032" max="1032" width="1.7265625" customWidth="1"/>
    <col min="1033" max="1033" width="11.7265625" customWidth="1"/>
    <col min="1034" max="1034" width="0.81640625" customWidth="1"/>
    <col min="1035" max="1035" width="3.81640625" customWidth="1"/>
    <col min="1036" max="1036" width="3.7265625" customWidth="1"/>
    <col min="1037" max="1037" width="0.81640625" customWidth="1"/>
    <col min="1038" max="1038" width="2.1796875" customWidth="1"/>
    <col min="1039" max="1039" width="0.26953125" customWidth="1"/>
    <col min="1040" max="1040" width="1.7265625" customWidth="1"/>
    <col min="1041" max="1041" width="5" customWidth="1"/>
    <col min="1042" max="1043" width="1.7265625" customWidth="1"/>
    <col min="1044" max="1045" width="3.453125" customWidth="1"/>
    <col min="1046" max="1047" width="5" customWidth="1"/>
    <col min="1048" max="1049" width="3.453125" customWidth="1"/>
    <col min="1050" max="1050" width="0.81640625" customWidth="1"/>
    <col min="1051" max="1051" width="3.453125" customWidth="1"/>
    <col min="1281" max="1281" width="3.453125" customWidth="1"/>
    <col min="1282" max="1282" width="5" customWidth="1"/>
    <col min="1283" max="1283" width="0.7265625" customWidth="1"/>
    <col min="1284" max="1284" width="6" customWidth="1"/>
    <col min="1285" max="1285" width="13.453125" customWidth="1"/>
    <col min="1286" max="1286" width="5" customWidth="1"/>
    <col min="1287" max="1287" width="3.453125" customWidth="1"/>
    <col min="1288" max="1288" width="1.7265625" customWidth="1"/>
    <col min="1289" max="1289" width="11.7265625" customWidth="1"/>
    <col min="1290" max="1290" width="0.81640625" customWidth="1"/>
    <col min="1291" max="1291" width="3.81640625" customWidth="1"/>
    <col min="1292" max="1292" width="3.7265625" customWidth="1"/>
    <col min="1293" max="1293" width="0.81640625" customWidth="1"/>
    <col min="1294" max="1294" width="2.1796875" customWidth="1"/>
    <col min="1295" max="1295" width="0.26953125" customWidth="1"/>
    <col min="1296" max="1296" width="1.7265625" customWidth="1"/>
    <col min="1297" max="1297" width="5" customWidth="1"/>
    <col min="1298" max="1299" width="1.7265625" customWidth="1"/>
    <col min="1300" max="1301" width="3.453125" customWidth="1"/>
    <col min="1302" max="1303" width="5" customWidth="1"/>
    <col min="1304" max="1305" width="3.453125" customWidth="1"/>
    <col min="1306" max="1306" width="0.81640625" customWidth="1"/>
    <col min="1307" max="1307" width="3.453125" customWidth="1"/>
    <col min="1537" max="1537" width="3.453125" customWidth="1"/>
    <col min="1538" max="1538" width="5" customWidth="1"/>
    <col min="1539" max="1539" width="0.7265625" customWidth="1"/>
    <col min="1540" max="1540" width="6" customWidth="1"/>
    <col min="1541" max="1541" width="13.453125" customWidth="1"/>
    <col min="1542" max="1542" width="5" customWidth="1"/>
    <col min="1543" max="1543" width="3.453125" customWidth="1"/>
    <col min="1544" max="1544" width="1.7265625" customWidth="1"/>
    <col min="1545" max="1545" width="11.7265625" customWidth="1"/>
    <col min="1546" max="1546" width="0.81640625" customWidth="1"/>
    <col min="1547" max="1547" width="3.81640625" customWidth="1"/>
    <col min="1548" max="1548" width="3.7265625" customWidth="1"/>
    <col min="1549" max="1549" width="0.81640625" customWidth="1"/>
    <col min="1550" max="1550" width="2.1796875" customWidth="1"/>
    <col min="1551" max="1551" width="0.26953125" customWidth="1"/>
    <col min="1552" max="1552" width="1.7265625" customWidth="1"/>
    <col min="1553" max="1553" width="5" customWidth="1"/>
    <col min="1554" max="1555" width="1.7265625" customWidth="1"/>
    <col min="1556" max="1557" width="3.453125" customWidth="1"/>
    <col min="1558" max="1559" width="5" customWidth="1"/>
    <col min="1560" max="1561" width="3.453125" customWidth="1"/>
    <col min="1562" max="1562" width="0.81640625" customWidth="1"/>
    <col min="1563" max="1563" width="3.453125" customWidth="1"/>
    <col min="1793" max="1793" width="3.453125" customWidth="1"/>
    <col min="1794" max="1794" width="5" customWidth="1"/>
    <col min="1795" max="1795" width="0.7265625" customWidth="1"/>
    <col min="1796" max="1796" width="6" customWidth="1"/>
    <col min="1797" max="1797" width="13.453125" customWidth="1"/>
    <col min="1798" max="1798" width="5" customWidth="1"/>
    <col min="1799" max="1799" width="3.453125" customWidth="1"/>
    <col min="1800" max="1800" width="1.7265625" customWidth="1"/>
    <col min="1801" max="1801" width="11.7265625" customWidth="1"/>
    <col min="1802" max="1802" width="0.81640625" customWidth="1"/>
    <col min="1803" max="1803" width="3.81640625" customWidth="1"/>
    <col min="1804" max="1804" width="3.7265625" customWidth="1"/>
    <col min="1805" max="1805" width="0.81640625" customWidth="1"/>
    <col min="1806" max="1806" width="2.1796875" customWidth="1"/>
    <col min="1807" max="1807" width="0.26953125" customWidth="1"/>
    <col min="1808" max="1808" width="1.7265625" customWidth="1"/>
    <col min="1809" max="1809" width="5" customWidth="1"/>
    <col min="1810" max="1811" width="1.7265625" customWidth="1"/>
    <col min="1812" max="1813" width="3.453125" customWidth="1"/>
    <col min="1814" max="1815" width="5" customWidth="1"/>
    <col min="1816" max="1817" width="3.453125" customWidth="1"/>
    <col min="1818" max="1818" width="0.81640625" customWidth="1"/>
    <col min="1819" max="1819" width="3.453125" customWidth="1"/>
    <col min="2049" max="2049" width="3.453125" customWidth="1"/>
    <col min="2050" max="2050" width="5" customWidth="1"/>
    <col min="2051" max="2051" width="0.7265625" customWidth="1"/>
    <col min="2052" max="2052" width="6" customWidth="1"/>
    <col min="2053" max="2053" width="13.453125" customWidth="1"/>
    <col min="2054" max="2054" width="5" customWidth="1"/>
    <col min="2055" max="2055" width="3.453125" customWidth="1"/>
    <col min="2056" max="2056" width="1.7265625" customWidth="1"/>
    <col min="2057" max="2057" width="11.7265625" customWidth="1"/>
    <col min="2058" max="2058" width="0.81640625" customWidth="1"/>
    <col min="2059" max="2059" width="3.81640625" customWidth="1"/>
    <col min="2060" max="2060" width="3.7265625" customWidth="1"/>
    <col min="2061" max="2061" width="0.81640625" customWidth="1"/>
    <col min="2062" max="2062" width="2.1796875" customWidth="1"/>
    <col min="2063" max="2063" width="0.26953125" customWidth="1"/>
    <col min="2064" max="2064" width="1.7265625" customWidth="1"/>
    <col min="2065" max="2065" width="5" customWidth="1"/>
    <col min="2066" max="2067" width="1.7265625" customWidth="1"/>
    <col min="2068" max="2069" width="3.453125" customWidth="1"/>
    <col min="2070" max="2071" width="5" customWidth="1"/>
    <col min="2072" max="2073" width="3.453125" customWidth="1"/>
    <col min="2074" max="2074" width="0.81640625" customWidth="1"/>
    <col min="2075" max="2075" width="3.453125" customWidth="1"/>
    <col min="2305" max="2305" width="3.453125" customWidth="1"/>
    <col min="2306" max="2306" width="5" customWidth="1"/>
    <col min="2307" max="2307" width="0.7265625" customWidth="1"/>
    <col min="2308" max="2308" width="6" customWidth="1"/>
    <col min="2309" max="2309" width="13.453125" customWidth="1"/>
    <col min="2310" max="2310" width="5" customWidth="1"/>
    <col min="2311" max="2311" width="3.453125" customWidth="1"/>
    <col min="2312" max="2312" width="1.7265625" customWidth="1"/>
    <col min="2313" max="2313" width="11.7265625" customWidth="1"/>
    <col min="2314" max="2314" width="0.81640625" customWidth="1"/>
    <col min="2315" max="2315" width="3.81640625" customWidth="1"/>
    <col min="2316" max="2316" width="3.7265625" customWidth="1"/>
    <col min="2317" max="2317" width="0.81640625" customWidth="1"/>
    <col min="2318" max="2318" width="2.1796875" customWidth="1"/>
    <col min="2319" max="2319" width="0.26953125" customWidth="1"/>
    <col min="2320" max="2320" width="1.7265625" customWidth="1"/>
    <col min="2321" max="2321" width="5" customWidth="1"/>
    <col min="2322" max="2323" width="1.7265625" customWidth="1"/>
    <col min="2324" max="2325" width="3.453125" customWidth="1"/>
    <col min="2326" max="2327" width="5" customWidth="1"/>
    <col min="2328" max="2329" width="3.453125" customWidth="1"/>
    <col min="2330" max="2330" width="0.81640625" customWidth="1"/>
    <col min="2331" max="2331" width="3.453125" customWidth="1"/>
    <col min="2561" max="2561" width="3.453125" customWidth="1"/>
    <col min="2562" max="2562" width="5" customWidth="1"/>
    <col min="2563" max="2563" width="0.7265625" customWidth="1"/>
    <col min="2564" max="2564" width="6" customWidth="1"/>
    <col min="2565" max="2565" width="13.453125" customWidth="1"/>
    <col min="2566" max="2566" width="5" customWidth="1"/>
    <col min="2567" max="2567" width="3.453125" customWidth="1"/>
    <col min="2568" max="2568" width="1.7265625" customWidth="1"/>
    <col min="2569" max="2569" width="11.7265625" customWidth="1"/>
    <col min="2570" max="2570" width="0.81640625" customWidth="1"/>
    <col min="2571" max="2571" width="3.81640625" customWidth="1"/>
    <col min="2572" max="2572" width="3.7265625" customWidth="1"/>
    <col min="2573" max="2573" width="0.81640625" customWidth="1"/>
    <col min="2574" max="2574" width="2.1796875" customWidth="1"/>
    <col min="2575" max="2575" width="0.26953125" customWidth="1"/>
    <col min="2576" max="2576" width="1.7265625" customWidth="1"/>
    <col min="2577" max="2577" width="5" customWidth="1"/>
    <col min="2578" max="2579" width="1.7265625" customWidth="1"/>
    <col min="2580" max="2581" width="3.453125" customWidth="1"/>
    <col min="2582" max="2583" width="5" customWidth="1"/>
    <col min="2584" max="2585" width="3.453125" customWidth="1"/>
    <col min="2586" max="2586" width="0.81640625" customWidth="1"/>
    <col min="2587" max="2587" width="3.453125" customWidth="1"/>
    <col min="2817" max="2817" width="3.453125" customWidth="1"/>
    <col min="2818" max="2818" width="5" customWidth="1"/>
    <col min="2819" max="2819" width="0.7265625" customWidth="1"/>
    <col min="2820" max="2820" width="6" customWidth="1"/>
    <col min="2821" max="2821" width="13.453125" customWidth="1"/>
    <col min="2822" max="2822" width="5" customWidth="1"/>
    <col min="2823" max="2823" width="3.453125" customWidth="1"/>
    <col min="2824" max="2824" width="1.7265625" customWidth="1"/>
    <col min="2825" max="2825" width="11.7265625" customWidth="1"/>
    <col min="2826" max="2826" width="0.81640625" customWidth="1"/>
    <col min="2827" max="2827" width="3.81640625" customWidth="1"/>
    <col min="2828" max="2828" width="3.7265625" customWidth="1"/>
    <col min="2829" max="2829" width="0.81640625" customWidth="1"/>
    <col min="2830" max="2830" width="2.1796875" customWidth="1"/>
    <col min="2831" max="2831" width="0.26953125" customWidth="1"/>
    <col min="2832" max="2832" width="1.7265625" customWidth="1"/>
    <col min="2833" max="2833" width="5" customWidth="1"/>
    <col min="2834" max="2835" width="1.7265625" customWidth="1"/>
    <col min="2836" max="2837" width="3.453125" customWidth="1"/>
    <col min="2838" max="2839" width="5" customWidth="1"/>
    <col min="2840" max="2841" width="3.453125" customWidth="1"/>
    <col min="2842" max="2842" width="0.81640625" customWidth="1"/>
    <col min="2843" max="2843" width="3.453125" customWidth="1"/>
    <col min="3073" max="3073" width="3.453125" customWidth="1"/>
    <col min="3074" max="3074" width="5" customWidth="1"/>
    <col min="3075" max="3075" width="0.7265625" customWidth="1"/>
    <col min="3076" max="3076" width="6" customWidth="1"/>
    <col min="3077" max="3077" width="13.453125" customWidth="1"/>
    <col min="3078" max="3078" width="5" customWidth="1"/>
    <col min="3079" max="3079" width="3.453125" customWidth="1"/>
    <col min="3080" max="3080" width="1.7265625" customWidth="1"/>
    <col min="3081" max="3081" width="11.7265625" customWidth="1"/>
    <col min="3082" max="3082" width="0.81640625" customWidth="1"/>
    <col min="3083" max="3083" width="3.81640625" customWidth="1"/>
    <col min="3084" max="3084" width="3.7265625" customWidth="1"/>
    <col min="3085" max="3085" width="0.81640625" customWidth="1"/>
    <col min="3086" max="3086" width="2.1796875" customWidth="1"/>
    <col min="3087" max="3087" width="0.26953125" customWidth="1"/>
    <col min="3088" max="3088" width="1.7265625" customWidth="1"/>
    <col min="3089" max="3089" width="5" customWidth="1"/>
    <col min="3090" max="3091" width="1.7265625" customWidth="1"/>
    <col min="3092" max="3093" width="3.453125" customWidth="1"/>
    <col min="3094" max="3095" width="5" customWidth="1"/>
    <col min="3096" max="3097" width="3.453125" customWidth="1"/>
    <col min="3098" max="3098" width="0.81640625" customWidth="1"/>
    <col min="3099" max="3099" width="3.453125" customWidth="1"/>
    <col min="3329" max="3329" width="3.453125" customWidth="1"/>
    <col min="3330" max="3330" width="5" customWidth="1"/>
    <col min="3331" max="3331" width="0.7265625" customWidth="1"/>
    <col min="3332" max="3332" width="6" customWidth="1"/>
    <col min="3333" max="3333" width="13.453125" customWidth="1"/>
    <col min="3334" max="3334" width="5" customWidth="1"/>
    <col min="3335" max="3335" width="3.453125" customWidth="1"/>
    <col min="3336" max="3336" width="1.7265625" customWidth="1"/>
    <col min="3337" max="3337" width="11.7265625" customWidth="1"/>
    <col min="3338" max="3338" width="0.81640625" customWidth="1"/>
    <col min="3339" max="3339" width="3.81640625" customWidth="1"/>
    <col min="3340" max="3340" width="3.7265625" customWidth="1"/>
    <col min="3341" max="3341" width="0.81640625" customWidth="1"/>
    <col min="3342" max="3342" width="2.1796875" customWidth="1"/>
    <col min="3343" max="3343" width="0.26953125" customWidth="1"/>
    <col min="3344" max="3344" width="1.7265625" customWidth="1"/>
    <col min="3345" max="3345" width="5" customWidth="1"/>
    <col min="3346" max="3347" width="1.7265625" customWidth="1"/>
    <col min="3348" max="3349" width="3.453125" customWidth="1"/>
    <col min="3350" max="3351" width="5" customWidth="1"/>
    <col min="3352" max="3353" width="3.453125" customWidth="1"/>
    <col min="3354" max="3354" width="0.81640625" customWidth="1"/>
    <col min="3355" max="3355" width="3.453125" customWidth="1"/>
    <col min="3585" max="3585" width="3.453125" customWidth="1"/>
    <col min="3586" max="3586" width="5" customWidth="1"/>
    <col min="3587" max="3587" width="0.7265625" customWidth="1"/>
    <col min="3588" max="3588" width="6" customWidth="1"/>
    <col min="3589" max="3589" width="13.453125" customWidth="1"/>
    <col min="3590" max="3590" width="5" customWidth="1"/>
    <col min="3591" max="3591" width="3.453125" customWidth="1"/>
    <col min="3592" max="3592" width="1.7265625" customWidth="1"/>
    <col min="3593" max="3593" width="11.7265625" customWidth="1"/>
    <col min="3594" max="3594" width="0.81640625" customWidth="1"/>
    <col min="3595" max="3595" width="3.81640625" customWidth="1"/>
    <col min="3596" max="3596" width="3.7265625" customWidth="1"/>
    <col min="3597" max="3597" width="0.81640625" customWidth="1"/>
    <col min="3598" max="3598" width="2.1796875" customWidth="1"/>
    <col min="3599" max="3599" width="0.26953125" customWidth="1"/>
    <col min="3600" max="3600" width="1.7265625" customWidth="1"/>
    <col min="3601" max="3601" width="5" customWidth="1"/>
    <col min="3602" max="3603" width="1.7265625" customWidth="1"/>
    <col min="3604" max="3605" width="3.453125" customWidth="1"/>
    <col min="3606" max="3607" width="5" customWidth="1"/>
    <col min="3608" max="3609" width="3.453125" customWidth="1"/>
    <col min="3610" max="3610" width="0.81640625" customWidth="1"/>
    <col min="3611" max="3611" width="3.453125" customWidth="1"/>
    <col min="3841" max="3841" width="3.453125" customWidth="1"/>
    <col min="3842" max="3842" width="5" customWidth="1"/>
    <col min="3843" max="3843" width="0.7265625" customWidth="1"/>
    <col min="3844" max="3844" width="6" customWidth="1"/>
    <col min="3845" max="3845" width="13.453125" customWidth="1"/>
    <col min="3846" max="3846" width="5" customWidth="1"/>
    <col min="3847" max="3847" width="3.453125" customWidth="1"/>
    <col min="3848" max="3848" width="1.7265625" customWidth="1"/>
    <col min="3849" max="3849" width="11.7265625" customWidth="1"/>
    <col min="3850" max="3850" width="0.81640625" customWidth="1"/>
    <col min="3851" max="3851" width="3.81640625" customWidth="1"/>
    <col min="3852" max="3852" width="3.7265625" customWidth="1"/>
    <col min="3853" max="3853" width="0.81640625" customWidth="1"/>
    <col min="3854" max="3854" width="2.1796875" customWidth="1"/>
    <col min="3855" max="3855" width="0.26953125" customWidth="1"/>
    <col min="3856" max="3856" width="1.7265625" customWidth="1"/>
    <col min="3857" max="3857" width="5" customWidth="1"/>
    <col min="3858" max="3859" width="1.7265625" customWidth="1"/>
    <col min="3860" max="3861" width="3.453125" customWidth="1"/>
    <col min="3862" max="3863" width="5" customWidth="1"/>
    <col min="3864" max="3865" width="3.453125" customWidth="1"/>
    <col min="3866" max="3866" width="0.81640625" customWidth="1"/>
    <col min="3867" max="3867" width="3.453125" customWidth="1"/>
    <col min="4097" max="4097" width="3.453125" customWidth="1"/>
    <col min="4098" max="4098" width="5" customWidth="1"/>
    <col min="4099" max="4099" width="0.7265625" customWidth="1"/>
    <col min="4100" max="4100" width="6" customWidth="1"/>
    <col min="4101" max="4101" width="13.453125" customWidth="1"/>
    <col min="4102" max="4102" width="5" customWidth="1"/>
    <col min="4103" max="4103" width="3.453125" customWidth="1"/>
    <col min="4104" max="4104" width="1.7265625" customWidth="1"/>
    <col min="4105" max="4105" width="11.7265625" customWidth="1"/>
    <col min="4106" max="4106" width="0.81640625" customWidth="1"/>
    <col min="4107" max="4107" width="3.81640625" customWidth="1"/>
    <col min="4108" max="4108" width="3.7265625" customWidth="1"/>
    <col min="4109" max="4109" width="0.81640625" customWidth="1"/>
    <col min="4110" max="4110" width="2.1796875" customWidth="1"/>
    <col min="4111" max="4111" width="0.26953125" customWidth="1"/>
    <col min="4112" max="4112" width="1.7265625" customWidth="1"/>
    <col min="4113" max="4113" width="5" customWidth="1"/>
    <col min="4114" max="4115" width="1.7265625" customWidth="1"/>
    <col min="4116" max="4117" width="3.453125" customWidth="1"/>
    <col min="4118" max="4119" width="5" customWidth="1"/>
    <col min="4120" max="4121" width="3.453125" customWidth="1"/>
    <col min="4122" max="4122" width="0.81640625" customWidth="1"/>
    <col min="4123" max="4123" width="3.453125" customWidth="1"/>
    <col min="4353" max="4353" width="3.453125" customWidth="1"/>
    <col min="4354" max="4354" width="5" customWidth="1"/>
    <col min="4355" max="4355" width="0.7265625" customWidth="1"/>
    <col min="4356" max="4356" width="6" customWidth="1"/>
    <col min="4357" max="4357" width="13.453125" customWidth="1"/>
    <col min="4358" max="4358" width="5" customWidth="1"/>
    <col min="4359" max="4359" width="3.453125" customWidth="1"/>
    <col min="4360" max="4360" width="1.7265625" customWidth="1"/>
    <col min="4361" max="4361" width="11.7265625" customWidth="1"/>
    <col min="4362" max="4362" width="0.81640625" customWidth="1"/>
    <col min="4363" max="4363" width="3.81640625" customWidth="1"/>
    <col min="4364" max="4364" width="3.7265625" customWidth="1"/>
    <col min="4365" max="4365" width="0.81640625" customWidth="1"/>
    <col min="4366" max="4366" width="2.1796875" customWidth="1"/>
    <col min="4367" max="4367" width="0.26953125" customWidth="1"/>
    <col min="4368" max="4368" width="1.7265625" customWidth="1"/>
    <col min="4369" max="4369" width="5" customWidth="1"/>
    <col min="4370" max="4371" width="1.7265625" customWidth="1"/>
    <col min="4372" max="4373" width="3.453125" customWidth="1"/>
    <col min="4374" max="4375" width="5" customWidth="1"/>
    <col min="4376" max="4377" width="3.453125" customWidth="1"/>
    <col min="4378" max="4378" width="0.81640625" customWidth="1"/>
    <col min="4379" max="4379" width="3.453125" customWidth="1"/>
    <col min="4609" max="4609" width="3.453125" customWidth="1"/>
    <col min="4610" max="4610" width="5" customWidth="1"/>
    <col min="4611" max="4611" width="0.7265625" customWidth="1"/>
    <col min="4612" max="4612" width="6" customWidth="1"/>
    <col min="4613" max="4613" width="13.453125" customWidth="1"/>
    <col min="4614" max="4614" width="5" customWidth="1"/>
    <col min="4615" max="4615" width="3.453125" customWidth="1"/>
    <col min="4616" max="4616" width="1.7265625" customWidth="1"/>
    <col min="4617" max="4617" width="11.7265625" customWidth="1"/>
    <col min="4618" max="4618" width="0.81640625" customWidth="1"/>
    <col min="4619" max="4619" width="3.81640625" customWidth="1"/>
    <col min="4620" max="4620" width="3.7265625" customWidth="1"/>
    <col min="4621" max="4621" width="0.81640625" customWidth="1"/>
    <col min="4622" max="4622" width="2.1796875" customWidth="1"/>
    <col min="4623" max="4623" width="0.26953125" customWidth="1"/>
    <col min="4624" max="4624" width="1.7265625" customWidth="1"/>
    <col min="4625" max="4625" width="5" customWidth="1"/>
    <col min="4626" max="4627" width="1.7265625" customWidth="1"/>
    <col min="4628" max="4629" width="3.453125" customWidth="1"/>
    <col min="4630" max="4631" width="5" customWidth="1"/>
    <col min="4632" max="4633" width="3.453125" customWidth="1"/>
    <col min="4634" max="4634" width="0.81640625" customWidth="1"/>
    <col min="4635" max="4635" width="3.453125" customWidth="1"/>
    <col min="4865" max="4865" width="3.453125" customWidth="1"/>
    <col min="4866" max="4866" width="5" customWidth="1"/>
    <col min="4867" max="4867" width="0.7265625" customWidth="1"/>
    <col min="4868" max="4868" width="6" customWidth="1"/>
    <col min="4869" max="4869" width="13.453125" customWidth="1"/>
    <col min="4870" max="4870" width="5" customWidth="1"/>
    <col min="4871" max="4871" width="3.453125" customWidth="1"/>
    <col min="4872" max="4872" width="1.7265625" customWidth="1"/>
    <col min="4873" max="4873" width="11.7265625" customWidth="1"/>
    <col min="4874" max="4874" width="0.81640625" customWidth="1"/>
    <col min="4875" max="4875" width="3.81640625" customWidth="1"/>
    <col min="4876" max="4876" width="3.7265625" customWidth="1"/>
    <col min="4877" max="4877" width="0.81640625" customWidth="1"/>
    <col min="4878" max="4878" width="2.1796875" customWidth="1"/>
    <col min="4879" max="4879" width="0.26953125" customWidth="1"/>
    <col min="4880" max="4880" width="1.7265625" customWidth="1"/>
    <col min="4881" max="4881" width="5" customWidth="1"/>
    <col min="4882" max="4883" width="1.7265625" customWidth="1"/>
    <col min="4884" max="4885" width="3.453125" customWidth="1"/>
    <col min="4886" max="4887" width="5" customWidth="1"/>
    <col min="4888" max="4889" width="3.453125" customWidth="1"/>
    <col min="4890" max="4890" width="0.81640625" customWidth="1"/>
    <col min="4891" max="4891" width="3.453125" customWidth="1"/>
    <col min="5121" max="5121" width="3.453125" customWidth="1"/>
    <col min="5122" max="5122" width="5" customWidth="1"/>
    <col min="5123" max="5123" width="0.7265625" customWidth="1"/>
    <col min="5124" max="5124" width="6" customWidth="1"/>
    <col min="5125" max="5125" width="13.453125" customWidth="1"/>
    <col min="5126" max="5126" width="5" customWidth="1"/>
    <col min="5127" max="5127" width="3.453125" customWidth="1"/>
    <col min="5128" max="5128" width="1.7265625" customWidth="1"/>
    <col min="5129" max="5129" width="11.7265625" customWidth="1"/>
    <col min="5130" max="5130" width="0.81640625" customWidth="1"/>
    <col min="5131" max="5131" width="3.81640625" customWidth="1"/>
    <col min="5132" max="5132" width="3.7265625" customWidth="1"/>
    <col min="5133" max="5133" width="0.81640625" customWidth="1"/>
    <col min="5134" max="5134" width="2.1796875" customWidth="1"/>
    <col min="5135" max="5135" width="0.26953125" customWidth="1"/>
    <col min="5136" max="5136" width="1.7265625" customWidth="1"/>
    <col min="5137" max="5137" width="5" customWidth="1"/>
    <col min="5138" max="5139" width="1.7265625" customWidth="1"/>
    <col min="5140" max="5141" width="3.453125" customWidth="1"/>
    <col min="5142" max="5143" width="5" customWidth="1"/>
    <col min="5144" max="5145" width="3.453125" customWidth="1"/>
    <col min="5146" max="5146" width="0.81640625" customWidth="1"/>
    <col min="5147" max="5147" width="3.453125" customWidth="1"/>
    <col min="5377" max="5377" width="3.453125" customWidth="1"/>
    <col min="5378" max="5378" width="5" customWidth="1"/>
    <col min="5379" max="5379" width="0.7265625" customWidth="1"/>
    <col min="5380" max="5380" width="6" customWidth="1"/>
    <col min="5381" max="5381" width="13.453125" customWidth="1"/>
    <col min="5382" max="5382" width="5" customWidth="1"/>
    <col min="5383" max="5383" width="3.453125" customWidth="1"/>
    <col min="5384" max="5384" width="1.7265625" customWidth="1"/>
    <col min="5385" max="5385" width="11.7265625" customWidth="1"/>
    <col min="5386" max="5386" width="0.81640625" customWidth="1"/>
    <col min="5387" max="5387" width="3.81640625" customWidth="1"/>
    <col min="5388" max="5388" width="3.7265625" customWidth="1"/>
    <col min="5389" max="5389" width="0.81640625" customWidth="1"/>
    <col min="5390" max="5390" width="2.1796875" customWidth="1"/>
    <col min="5391" max="5391" width="0.26953125" customWidth="1"/>
    <col min="5392" max="5392" width="1.7265625" customWidth="1"/>
    <col min="5393" max="5393" width="5" customWidth="1"/>
    <col min="5394" max="5395" width="1.7265625" customWidth="1"/>
    <col min="5396" max="5397" width="3.453125" customWidth="1"/>
    <col min="5398" max="5399" width="5" customWidth="1"/>
    <col min="5400" max="5401" width="3.453125" customWidth="1"/>
    <col min="5402" max="5402" width="0.81640625" customWidth="1"/>
    <col min="5403" max="5403" width="3.453125" customWidth="1"/>
    <col min="5633" max="5633" width="3.453125" customWidth="1"/>
    <col min="5634" max="5634" width="5" customWidth="1"/>
    <col min="5635" max="5635" width="0.7265625" customWidth="1"/>
    <col min="5636" max="5636" width="6" customWidth="1"/>
    <col min="5637" max="5637" width="13.453125" customWidth="1"/>
    <col min="5638" max="5638" width="5" customWidth="1"/>
    <col min="5639" max="5639" width="3.453125" customWidth="1"/>
    <col min="5640" max="5640" width="1.7265625" customWidth="1"/>
    <col min="5641" max="5641" width="11.7265625" customWidth="1"/>
    <col min="5642" max="5642" width="0.81640625" customWidth="1"/>
    <col min="5643" max="5643" width="3.81640625" customWidth="1"/>
    <col min="5644" max="5644" width="3.7265625" customWidth="1"/>
    <col min="5645" max="5645" width="0.81640625" customWidth="1"/>
    <col min="5646" max="5646" width="2.1796875" customWidth="1"/>
    <col min="5647" max="5647" width="0.26953125" customWidth="1"/>
    <col min="5648" max="5648" width="1.7265625" customWidth="1"/>
    <col min="5649" max="5649" width="5" customWidth="1"/>
    <col min="5650" max="5651" width="1.7265625" customWidth="1"/>
    <col min="5652" max="5653" width="3.453125" customWidth="1"/>
    <col min="5654" max="5655" width="5" customWidth="1"/>
    <col min="5656" max="5657" width="3.453125" customWidth="1"/>
    <col min="5658" max="5658" width="0.81640625" customWidth="1"/>
    <col min="5659" max="5659" width="3.453125" customWidth="1"/>
    <col min="5889" max="5889" width="3.453125" customWidth="1"/>
    <col min="5890" max="5890" width="5" customWidth="1"/>
    <col min="5891" max="5891" width="0.7265625" customWidth="1"/>
    <col min="5892" max="5892" width="6" customWidth="1"/>
    <col min="5893" max="5893" width="13.453125" customWidth="1"/>
    <col min="5894" max="5894" width="5" customWidth="1"/>
    <col min="5895" max="5895" width="3.453125" customWidth="1"/>
    <col min="5896" max="5896" width="1.7265625" customWidth="1"/>
    <col min="5897" max="5897" width="11.7265625" customWidth="1"/>
    <col min="5898" max="5898" width="0.81640625" customWidth="1"/>
    <col min="5899" max="5899" width="3.81640625" customWidth="1"/>
    <col min="5900" max="5900" width="3.7265625" customWidth="1"/>
    <col min="5901" max="5901" width="0.81640625" customWidth="1"/>
    <col min="5902" max="5902" width="2.1796875" customWidth="1"/>
    <col min="5903" max="5903" width="0.26953125" customWidth="1"/>
    <col min="5904" max="5904" width="1.7265625" customWidth="1"/>
    <col min="5905" max="5905" width="5" customWidth="1"/>
    <col min="5906" max="5907" width="1.7265625" customWidth="1"/>
    <col min="5908" max="5909" width="3.453125" customWidth="1"/>
    <col min="5910" max="5911" width="5" customWidth="1"/>
    <col min="5912" max="5913" width="3.453125" customWidth="1"/>
    <col min="5914" max="5914" width="0.81640625" customWidth="1"/>
    <col min="5915" max="5915" width="3.453125" customWidth="1"/>
    <col min="6145" max="6145" width="3.453125" customWidth="1"/>
    <col min="6146" max="6146" width="5" customWidth="1"/>
    <col min="6147" max="6147" width="0.7265625" customWidth="1"/>
    <col min="6148" max="6148" width="6" customWidth="1"/>
    <col min="6149" max="6149" width="13.453125" customWidth="1"/>
    <col min="6150" max="6150" width="5" customWidth="1"/>
    <col min="6151" max="6151" width="3.453125" customWidth="1"/>
    <col min="6152" max="6152" width="1.7265625" customWidth="1"/>
    <col min="6153" max="6153" width="11.7265625" customWidth="1"/>
    <col min="6154" max="6154" width="0.81640625" customWidth="1"/>
    <col min="6155" max="6155" width="3.81640625" customWidth="1"/>
    <col min="6156" max="6156" width="3.7265625" customWidth="1"/>
    <col min="6157" max="6157" width="0.81640625" customWidth="1"/>
    <col min="6158" max="6158" width="2.1796875" customWidth="1"/>
    <col min="6159" max="6159" width="0.26953125" customWidth="1"/>
    <col min="6160" max="6160" width="1.7265625" customWidth="1"/>
    <col min="6161" max="6161" width="5" customWidth="1"/>
    <col min="6162" max="6163" width="1.7265625" customWidth="1"/>
    <col min="6164" max="6165" width="3.453125" customWidth="1"/>
    <col min="6166" max="6167" width="5" customWidth="1"/>
    <col min="6168" max="6169" width="3.453125" customWidth="1"/>
    <col min="6170" max="6170" width="0.81640625" customWidth="1"/>
    <col min="6171" max="6171" width="3.453125" customWidth="1"/>
    <col min="6401" max="6401" width="3.453125" customWidth="1"/>
    <col min="6402" max="6402" width="5" customWidth="1"/>
    <col min="6403" max="6403" width="0.7265625" customWidth="1"/>
    <col min="6404" max="6404" width="6" customWidth="1"/>
    <col min="6405" max="6405" width="13.453125" customWidth="1"/>
    <col min="6406" max="6406" width="5" customWidth="1"/>
    <col min="6407" max="6407" width="3.453125" customWidth="1"/>
    <col min="6408" max="6408" width="1.7265625" customWidth="1"/>
    <col min="6409" max="6409" width="11.7265625" customWidth="1"/>
    <col min="6410" max="6410" width="0.81640625" customWidth="1"/>
    <col min="6411" max="6411" width="3.81640625" customWidth="1"/>
    <col min="6412" max="6412" width="3.7265625" customWidth="1"/>
    <col min="6413" max="6413" width="0.81640625" customWidth="1"/>
    <col min="6414" max="6414" width="2.1796875" customWidth="1"/>
    <col min="6415" max="6415" width="0.26953125" customWidth="1"/>
    <col min="6416" max="6416" width="1.7265625" customWidth="1"/>
    <col min="6417" max="6417" width="5" customWidth="1"/>
    <col min="6418" max="6419" width="1.7265625" customWidth="1"/>
    <col min="6420" max="6421" width="3.453125" customWidth="1"/>
    <col min="6422" max="6423" width="5" customWidth="1"/>
    <col min="6424" max="6425" width="3.453125" customWidth="1"/>
    <col min="6426" max="6426" width="0.81640625" customWidth="1"/>
    <col min="6427" max="6427" width="3.453125" customWidth="1"/>
    <col min="6657" max="6657" width="3.453125" customWidth="1"/>
    <col min="6658" max="6658" width="5" customWidth="1"/>
    <col min="6659" max="6659" width="0.7265625" customWidth="1"/>
    <col min="6660" max="6660" width="6" customWidth="1"/>
    <col min="6661" max="6661" width="13.453125" customWidth="1"/>
    <col min="6662" max="6662" width="5" customWidth="1"/>
    <col min="6663" max="6663" width="3.453125" customWidth="1"/>
    <col min="6664" max="6664" width="1.7265625" customWidth="1"/>
    <col min="6665" max="6665" width="11.7265625" customWidth="1"/>
    <col min="6666" max="6666" width="0.81640625" customWidth="1"/>
    <col min="6667" max="6667" width="3.81640625" customWidth="1"/>
    <col min="6668" max="6668" width="3.7265625" customWidth="1"/>
    <col min="6669" max="6669" width="0.81640625" customWidth="1"/>
    <col min="6670" max="6670" width="2.1796875" customWidth="1"/>
    <col min="6671" max="6671" width="0.26953125" customWidth="1"/>
    <col min="6672" max="6672" width="1.7265625" customWidth="1"/>
    <col min="6673" max="6673" width="5" customWidth="1"/>
    <col min="6674" max="6675" width="1.7265625" customWidth="1"/>
    <col min="6676" max="6677" width="3.453125" customWidth="1"/>
    <col min="6678" max="6679" width="5" customWidth="1"/>
    <col min="6680" max="6681" width="3.453125" customWidth="1"/>
    <col min="6682" max="6682" width="0.81640625" customWidth="1"/>
    <col min="6683" max="6683" width="3.453125" customWidth="1"/>
    <col min="6913" max="6913" width="3.453125" customWidth="1"/>
    <col min="6914" max="6914" width="5" customWidth="1"/>
    <col min="6915" max="6915" width="0.7265625" customWidth="1"/>
    <col min="6916" max="6916" width="6" customWidth="1"/>
    <col min="6917" max="6917" width="13.453125" customWidth="1"/>
    <col min="6918" max="6918" width="5" customWidth="1"/>
    <col min="6919" max="6919" width="3.453125" customWidth="1"/>
    <col min="6920" max="6920" width="1.7265625" customWidth="1"/>
    <col min="6921" max="6921" width="11.7265625" customWidth="1"/>
    <col min="6922" max="6922" width="0.81640625" customWidth="1"/>
    <col min="6923" max="6923" width="3.81640625" customWidth="1"/>
    <col min="6924" max="6924" width="3.7265625" customWidth="1"/>
    <col min="6925" max="6925" width="0.81640625" customWidth="1"/>
    <col min="6926" max="6926" width="2.1796875" customWidth="1"/>
    <col min="6927" max="6927" width="0.26953125" customWidth="1"/>
    <col min="6928" max="6928" width="1.7265625" customWidth="1"/>
    <col min="6929" max="6929" width="5" customWidth="1"/>
    <col min="6930" max="6931" width="1.7265625" customWidth="1"/>
    <col min="6932" max="6933" width="3.453125" customWidth="1"/>
    <col min="6934" max="6935" width="5" customWidth="1"/>
    <col min="6936" max="6937" width="3.453125" customWidth="1"/>
    <col min="6938" max="6938" width="0.81640625" customWidth="1"/>
    <col min="6939" max="6939" width="3.453125" customWidth="1"/>
    <col min="7169" max="7169" width="3.453125" customWidth="1"/>
    <col min="7170" max="7170" width="5" customWidth="1"/>
    <col min="7171" max="7171" width="0.7265625" customWidth="1"/>
    <col min="7172" max="7172" width="6" customWidth="1"/>
    <col min="7173" max="7173" width="13.453125" customWidth="1"/>
    <col min="7174" max="7174" width="5" customWidth="1"/>
    <col min="7175" max="7175" width="3.453125" customWidth="1"/>
    <col min="7176" max="7176" width="1.7265625" customWidth="1"/>
    <col min="7177" max="7177" width="11.7265625" customWidth="1"/>
    <col min="7178" max="7178" width="0.81640625" customWidth="1"/>
    <col min="7179" max="7179" width="3.81640625" customWidth="1"/>
    <col min="7180" max="7180" width="3.7265625" customWidth="1"/>
    <col min="7181" max="7181" width="0.81640625" customWidth="1"/>
    <col min="7182" max="7182" width="2.1796875" customWidth="1"/>
    <col min="7183" max="7183" width="0.26953125" customWidth="1"/>
    <col min="7184" max="7184" width="1.7265625" customWidth="1"/>
    <col min="7185" max="7185" width="5" customWidth="1"/>
    <col min="7186" max="7187" width="1.7265625" customWidth="1"/>
    <col min="7188" max="7189" width="3.453125" customWidth="1"/>
    <col min="7190" max="7191" width="5" customWidth="1"/>
    <col min="7192" max="7193" width="3.453125" customWidth="1"/>
    <col min="7194" max="7194" width="0.81640625" customWidth="1"/>
    <col min="7195" max="7195" width="3.453125" customWidth="1"/>
    <col min="7425" max="7425" width="3.453125" customWidth="1"/>
    <col min="7426" max="7426" width="5" customWidth="1"/>
    <col min="7427" max="7427" width="0.7265625" customWidth="1"/>
    <col min="7428" max="7428" width="6" customWidth="1"/>
    <col min="7429" max="7429" width="13.453125" customWidth="1"/>
    <col min="7430" max="7430" width="5" customWidth="1"/>
    <col min="7431" max="7431" width="3.453125" customWidth="1"/>
    <col min="7432" max="7432" width="1.7265625" customWidth="1"/>
    <col min="7433" max="7433" width="11.7265625" customWidth="1"/>
    <col min="7434" max="7434" width="0.81640625" customWidth="1"/>
    <col min="7435" max="7435" width="3.81640625" customWidth="1"/>
    <col min="7436" max="7436" width="3.7265625" customWidth="1"/>
    <col min="7437" max="7437" width="0.81640625" customWidth="1"/>
    <col min="7438" max="7438" width="2.1796875" customWidth="1"/>
    <col min="7439" max="7439" width="0.26953125" customWidth="1"/>
    <col min="7440" max="7440" width="1.7265625" customWidth="1"/>
    <col min="7441" max="7441" width="5" customWidth="1"/>
    <col min="7442" max="7443" width="1.7265625" customWidth="1"/>
    <col min="7444" max="7445" width="3.453125" customWidth="1"/>
    <col min="7446" max="7447" width="5" customWidth="1"/>
    <col min="7448" max="7449" width="3.453125" customWidth="1"/>
    <col min="7450" max="7450" width="0.81640625" customWidth="1"/>
    <col min="7451" max="7451" width="3.453125" customWidth="1"/>
    <col min="7681" max="7681" width="3.453125" customWidth="1"/>
    <col min="7682" max="7682" width="5" customWidth="1"/>
    <col min="7683" max="7683" width="0.7265625" customWidth="1"/>
    <col min="7684" max="7684" width="6" customWidth="1"/>
    <col min="7685" max="7685" width="13.453125" customWidth="1"/>
    <col min="7686" max="7686" width="5" customWidth="1"/>
    <col min="7687" max="7687" width="3.453125" customWidth="1"/>
    <col min="7688" max="7688" width="1.7265625" customWidth="1"/>
    <col min="7689" max="7689" width="11.7265625" customWidth="1"/>
    <col min="7690" max="7690" width="0.81640625" customWidth="1"/>
    <col min="7691" max="7691" width="3.81640625" customWidth="1"/>
    <col min="7692" max="7692" width="3.7265625" customWidth="1"/>
    <col min="7693" max="7693" width="0.81640625" customWidth="1"/>
    <col min="7694" max="7694" width="2.1796875" customWidth="1"/>
    <col min="7695" max="7695" width="0.26953125" customWidth="1"/>
    <col min="7696" max="7696" width="1.7265625" customWidth="1"/>
    <col min="7697" max="7697" width="5" customWidth="1"/>
    <col min="7698" max="7699" width="1.7265625" customWidth="1"/>
    <col min="7700" max="7701" width="3.453125" customWidth="1"/>
    <col min="7702" max="7703" width="5" customWidth="1"/>
    <col min="7704" max="7705" width="3.453125" customWidth="1"/>
    <col min="7706" max="7706" width="0.81640625" customWidth="1"/>
    <col min="7707" max="7707" width="3.453125" customWidth="1"/>
    <col min="7937" max="7937" width="3.453125" customWidth="1"/>
    <col min="7938" max="7938" width="5" customWidth="1"/>
    <col min="7939" max="7939" width="0.7265625" customWidth="1"/>
    <col min="7940" max="7940" width="6" customWidth="1"/>
    <col min="7941" max="7941" width="13.453125" customWidth="1"/>
    <col min="7942" max="7942" width="5" customWidth="1"/>
    <col min="7943" max="7943" width="3.453125" customWidth="1"/>
    <col min="7944" max="7944" width="1.7265625" customWidth="1"/>
    <col min="7945" max="7945" width="11.7265625" customWidth="1"/>
    <col min="7946" max="7946" width="0.81640625" customWidth="1"/>
    <col min="7947" max="7947" width="3.81640625" customWidth="1"/>
    <col min="7948" max="7948" width="3.7265625" customWidth="1"/>
    <col min="7949" max="7949" width="0.81640625" customWidth="1"/>
    <col min="7950" max="7950" width="2.1796875" customWidth="1"/>
    <col min="7951" max="7951" width="0.26953125" customWidth="1"/>
    <col min="7952" max="7952" width="1.7265625" customWidth="1"/>
    <col min="7953" max="7953" width="5" customWidth="1"/>
    <col min="7954" max="7955" width="1.7265625" customWidth="1"/>
    <col min="7956" max="7957" width="3.453125" customWidth="1"/>
    <col min="7958" max="7959" width="5" customWidth="1"/>
    <col min="7960" max="7961" width="3.453125" customWidth="1"/>
    <col min="7962" max="7962" width="0.81640625" customWidth="1"/>
    <col min="7963" max="7963" width="3.453125" customWidth="1"/>
    <col min="8193" max="8193" width="3.453125" customWidth="1"/>
    <col min="8194" max="8194" width="5" customWidth="1"/>
    <col min="8195" max="8195" width="0.7265625" customWidth="1"/>
    <col min="8196" max="8196" width="6" customWidth="1"/>
    <col min="8197" max="8197" width="13.453125" customWidth="1"/>
    <col min="8198" max="8198" width="5" customWidth="1"/>
    <col min="8199" max="8199" width="3.453125" customWidth="1"/>
    <col min="8200" max="8200" width="1.7265625" customWidth="1"/>
    <col min="8201" max="8201" width="11.7265625" customWidth="1"/>
    <col min="8202" max="8202" width="0.81640625" customWidth="1"/>
    <col min="8203" max="8203" width="3.81640625" customWidth="1"/>
    <col min="8204" max="8204" width="3.7265625" customWidth="1"/>
    <col min="8205" max="8205" width="0.81640625" customWidth="1"/>
    <col min="8206" max="8206" width="2.1796875" customWidth="1"/>
    <col min="8207" max="8207" width="0.26953125" customWidth="1"/>
    <col min="8208" max="8208" width="1.7265625" customWidth="1"/>
    <col min="8209" max="8209" width="5" customWidth="1"/>
    <col min="8210" max="8211" width="1.7265625" customWidth="1"/>
    <col min="8212" max="8213" width="3.453125" customWidth="1"/>
    <col min="8214" max="8215" width="5" customWidth="1"/>
    <col min="8216" max="8217" width="3.453125" customWidth="1"/>
    <col min="8218" max="8218" width="0.81640625" customWidth="1"/>
    <col min="8219" max="8219" width="3.453125" customWidth="1"/>
    <col min="8449" max="8449" width="3.453125" customWidth="1"/>
    <col min="8450" max="8450" width="5" customWidth="1"/>
    <col min="8451" max="8451" width="0.7265625" customWidth="1"/>
    <col min="8452" max="8452" width="6" customWidth="1"/>
    <col min="8453" max="8453" width="13.453125" customWidth="1"/>
    <col min="8454" max="8454" width="5" customWidth="1"/>
    <col min="8455" max="8455" width="3.453125" customWidth="1"/>
    <col min="8456" max="8456" width="1.7265625" customWidth="1"/>
    <col min="8457" max="8457" width="11.7265625" customWidth="1"/>
    <col min="8458" max="8458" width="0.81640625" customWidth="1"/>
    <col min="8459" max="8459" width="3.81640625" customWidth="1"/>
    <col min="8460" max="8460" width="3.7265625" customWidth="1"/>
    <col min="8461" max="8461" width="0.81640625" customWidth="1"/>
    <col min="8462" max="8462" width="2.1796875" customWidth="1"/>
    <col min="8463" max="8463" width="0.26953125" customWidth="1"/>
    <col min="8464" max="8464" width="1.7265625" customWidth="1"/>
    <col min="8465" max="8465" width="5" customWidth="1"/>
    <col min="8466" max="8467" width="1.7265625" customWidth="1"/>
    <col min="8468" max="8469" width="3.453125" customWidth="1"/>
    <col min="8470" max="8471" width="5" customWidth="1"/>
    <col min="8472" max="8473" width="3.453125" customWidth="1"/>
    <col min="8474" max="8474" width="0.81640625" customWidth="1"/>
    <col min="8475" max="8475" width="3.453125" customWidth="1"/>
    <col min="8705" max="8705" width="3.453125" customWidth="1"/>
    <col min="8706" max="8706" width="5" customWidth="1"/>
    <col min="8707" max="8707" width="0.7265625" customWidth="1"/>
    <col min="8708" max="8708" width="6" customWidth="1"/>
    <col min="8709" max="8709" width="13.453125" customWidth="1"/>
    <col min="8710" max="8710" width="5" customWidth="1"/>
    <col min="8711" max="8711" width="3.453125" customWidth="1"/>
    <col min="8712" max="8712" width="1.7265625" customWidth="1"/>
    <col min="8713" max="8713" width="11.7265625" customWidth="1"/>
    <col min="8714" max="8714" width="0.81640625" customWidth="1"/>
    <col min="8715" max="8715" width="3.81640625" customWidth="1"/>
    <col min="8716" max="8716" width="3.7265625" customWidth="1"/>
    <col min="8717" max="8717" width="0.81640625" customWidth="1"/>
    <col min="8718" max="8718" width="2.1796875" customWidth="1"/>
    <col min="8719" max="8719" width="0.26953125" customWidth="1"/>
    <col min="8720" max="8720" width="1.7265625" customWidth="1"/>
    <col min="8721" max="8721" width="5" customWidth="1"/>
    <col min="8722" max="8723" width="1.7265625" customWidth="1"/>
    <col min="8724" max="8725" width="3.453125" customWidth="1"/>
    <col min="8726" max="8727" width="5" customWidth="1"/>
    <col min="8728" max="8729" width="3.453125" customWidth="1"/>
    <col min="8730" max="8730" width="0.81640625" customWidth="1"/>
    <col min="8731" max="8731" width="3.453125" customWidth="1"/>
    <col min="8961" max="8961" width="3.453125" customWidth="1"/>
    <col min="8962" max="8962" width="5" customWidth="1"/>
    <col min="8963" max="8963" width="0.7265625" customWidth="1"/>
    <col min="8964" max="8964" width="6" customWidth="1"/>
    <col min="8965" max="8965" width="13.453125" customWidth="1"/>
    <col min="8966" max="8966" width="5" customWidth="1"/>
    <col min="8967" max="8967" width="3.453125" customWidth="1"/>
    <col min="8968" max="8968" width="1.7265625" customWidth="1"/>
    <col min="8969" max="8969" width="11.7265625" customWidth="1"/>
    <col min="8970" max="8970" width="0.81640625" customWidth="1"/>
    <col min="8971" max="8971" width="3.81640625" customWidth="1"/>
    <col min="8972" max="8972" width="3.7265625" customWidth="1"/>
    <col min="8973" max="8973" width="0.81640625" customWidth="1"/>
    <col min="8974" max="8974" width="2.1796875" customWidth="1"/>
    <col min="8975" max="8975" width="0.26953125" customWidth="1"/>
    <col min="8976" max="8976" width="1.7265625" customWidth="1"/>
    <col min="8977" max="8977" width="5" customWidth="1"/>
    <col min="8978" max="8979" width="1.7265625" customWidth="1"/>
    <col min="8980" max="8981" width="3.453125" customWidth="1"/>
    <col min="8982" max="8983" width="5" customWidth="1"/>
    <col min="8984" max="8985" width="3.453125" customWidth="1"/>
    <col min="8986" max="8986" width="0.81640625" customWidth="1"/>
    <col min="8987" max="8987" width="3.453125" customWidth="1"/>
    <col min="9217" max="9217" width="3.453125" customWidth="1"/>
    <col min="9218" max="9218" width="5" customWidth="1"/>
    <col min="9219" max="9219" width="0.7265625" customWidth="1"/>
    <col min="9220" max="9220" width="6" customWidth="1"/>
    <col min="9221" max="9221" width="13.453125" customWidth="1"/>
    <col min="9222" max="9222" width="5" customWidth="1"/>
    <col min="9223" max="9223" width="3.453125" customWidth="1"/>
    <col min="9224" max="9224" width="1.7265625" customWidth="1"/>
    <col min="9225" max="9225" width="11.7265625" customWidth="1"/>
    <col min="9226" max="9226" width="0.81640625" customWidth="1"/>
    <col min="9227" max="9227" width="3.81640625" customWidth="1"/>
    <col min="9228" max="9228" width="3.7265625" customWidth="1"/>
    <col min="9229" max="9229" width="0.81640625" customWidth="1"/>
    <col min="9230" max="9230" width="2.1796875" customWidth="1"/>
    <col min="9231" max="9231" width="0.26953125" customWidth="1"/>
    <col min="9232" max="9232" width="1.7265625" customWidth="1"/>
    <col min="9233" max="9233" width="5" customWidth="1"/>
    <col min="9234" max="9235" width="1.7265625" customWidth="1"/>
    <col min="9236" max="9237" width="3.453125" customWidth="1"/>
    <col min="9238" max="9239" width="5" customWidth="1"/>
    <col min="9240" max="9241" width="3.453125" customWidth="1"/>
    <col min="9242" max="9242" width="0.81640625" customWidth="1"/>
    <col min="9243" max="9243" width="3.453125" customWidth="1"/>
    <col min="9473" max="9473" width="3.453125" customWidth="1"/>
    <col min="9474" max="9474" width="5" customWidth="1"/>
    <col min="9475" max="9475" width="0.7265625" customWidth="1"/>
    <col min="9476" max="9476" width="6" customWidth="1"/>
    <col min="9477" max="9477" width="13.453125" customWidth="1"/>
    <col min="9478" max="9478" width="5" customWidth="1"/>
    <col min="9479" max="9479" width="3.453125" customWidth="1"/>
    <col min="9480" max="9480" width="1.7265625" customWidth="1"/>
    <col min="9481" max="9481" width="11.7265625" customWidth="1"/>
    <col min="9482" max="9482" width="0.81640625" customWidth="1"/>
    <col min="9483" max="9483" width="3.81640625" customWidth="1"/>
    <col min="9484" max="9484" width="3.7265625" customWidth="1"/>
    <col min="9485" max="9485" width="0.81640625" customWidth="1"/>
    <col min="9486" max="9486" width="2.1796875" customWidth="1"/>
    <col min="9487" max="9487" width="0.26953125" customWidth="1"/>
    <col min="9488" max="9488" width="1.7265625" customWidth="1"/>
    <col min="9489" max="9489" width="5" customWidth="1"/>
    <col min="9490" max="9491" width="1.7265625" customWidth="1"/>
    <col min="9492" max="9493" width="3.453125" customWidth="1"/>
    <col min="9494" max="9495" width="5" customWidth="1"/>
    <col min="9496" max="9497" width="3.453125" customWidth="1"/>
    <col min="9498" max="9498" width="0.81640625" customWidth="1"/>
    <col min="9499" max="9499" width="3.453125" customWidth="1"/>
    <col min="9729" max="9729" width="3.453125" customWidth="1"/>
    <col min="9730" max="9730" width="5" customWidth="1"/>
    <col min="9731" max="9731" width="0.7265625" customWidth="1"/>
    <col min="9732" max="9732" width="6" customWidth="1"/>
    <col min="9733" max="9733" width="13.453125" customWidth="1"/>
    <col min="9734" max="9734" width="5" customWidth="1"/>
    <col min="9735" max="9735" width="3.453125" customWidth="1"/>
    <col min="9736" max="9736" width="1.7265625" customWidth="1"/>
    <col min="9737" max="9737" width="11.7265625" customWidth="1"/>
    <col min="9738" max="9738" width="0.81640625" customWidth="1"/>
    <col min="9739" max="9739" width="3.81640625" customWidth="1"/>
    <col min="9740" max="9740" width="3.7265625" customWidth="1"/>
    <col min="9741" max="9741" width="0.81640625" customWidth="1"/>
    <col min="9742" max="9742" width="2.1796875" customWidth="1"/>
    <col min="9743" max="9743" width="0.26953125" customWidth="1"/>
    <col min="9744" max="9744" width="1.7265625" customWidth="1"/>
    <col min="9745" max="9745" width="5" customWidth="1"/>
    <col min="9746" max="9747" width="1.7265625" customWidth="1"/>
    <col min="9748" max="9749" width="3.453125" customWidth="1"/>
    <col min="9750" max="9751" width="5" customWidth="1"/>
    <col min="9752" max="9753" width="3.453125" customWidth="1"/>
    <col min="9754" max="9754" width="0.81640625" customWidth="1"/>
    <col min="9755" max="9755" width="3.453125" customWidth="1"/>
    <col min="9985" max="9985" width="3.453125" customWidth="1"/>
    <col min="9986" max="9986" width="5" customWidth="1"/>
    <col min="9987" max="9987" width="0.7265625" customWidth="1"/>
    <col min="9988" max="9988" width="6" customWidth="1"/>
    <col min="9989" max="9989" width="13.453125" customWidth="1"/>
    <col min="9990" max="9990" width="5" customWidth="1"/>
    <col min="9991" max="9991" width="3.453125" customWidth="1"/>
    <col min="9992" max="9992" width="1.7265625" customWidth="1"/>
    <col min="9993" max="9993" width="11.7265625" customWidth="1"/>
    <col min="9994" max="9994" width="0.81640625" customWidth="1"/>
    <col min="9995" max="9995" width="3.81640625" customWidth="1"/>
    <col min="9996" max="9996" width="3.7265625" customWidth="1"/>
    <col min="9997" max="9997" width="0.81640625" customWidth="1"/>
    <col min="9998" max="9998" width="2.1796875" customWidth="1"/>
    <col min="9999" max="9999" width="0.26953125" customWidth="1"/>
    <col min="10000" max="10000" width="1.7265625" customWidth="1"/>
    <col min="10001" max="10001" width="5" customWidth="1"/>
    <col min="10002" max="10003" width="1.7265625" customWidth="1"/>
    <col min="10004" max="10005" width="3.453125" customWidth="1"/>
    <col min="10006" max="10007" width="5" customWidth="1"/>
    <col min="10008" max="10009" width="3.453125" customWidth="1"/>
    <col min="10010" max="10010" width="0.81640625" customWidth="1"/>
    <col min="10011" max="10011" width="3.453125" customWidth="1"/>
    <col min="10241" max="10241" width="3.453125" customWidth="1"/>
    <col min="10242" max="10242" width="5" customWidth="1"/>
    <col min="10243" max="10243" width="0.7265625" customWidth="1"/>
    <col min="10244" max="10244" width="6" customWidth="1"/>
    <col min="10245" max="10245" width="13.453125" customWidth="1"/>
    <col min="10246" max="10246" width="5" customWidth="1"/>
    <col min="10247" max="10247" width="3.453125" customWidth="1"/>
    <col min="10248" max="10248" width="1.7265625" customWidth="1"/>
    <col min="10249" max="10249" width="11.7265625" customWidth="1"/>
    <col min="10250" max="10250" width="0.81640625" customWidth="1"/>
    <col min="10251" max="10251" width="3.81640625" customWidth="1"/>
    <col min="10252" max="10252" width="3.7265625" customWidth="1"/>
    <col min="10253" max="10253" width="0.81640625" customWidth="1"/>
    <col min="10254" max="10254" width="2.1796875" customWidth="1"/>
    <col min="10255" max="10255" width="0.26953125" customWidth="1"/>
    <col min="10256" max="10256" width="1.7265625" customWidth="1"/>
    <col min="10257" max="10257" width="5" customWidth="1"/>
    <col min="10258" max="10259" width="1.7265625" customWidth="1"/>
    <col min="10260" max="10261" width="3.453125" customWidth="1"/>
    <col min="10262" max="10263" width="5" customWidth="1"/>
    <col min="10264" max="10265" width="3.453125" customWidth="1"/>
    <col min="10266" max="10266" width="0.81640625" customWidth="1"/>
    <col min="10267" max="10267" width="3.453125" customWidth="1"/>
    <col min="10497" max="10497" width="3.453125" customWidth="1"/>
    <col min="10498" max="10498" width="5" customWidth="1"/>
    <col min="10499" max="10499" width="0.7265625" customWidth="1"/>
    <col min="10500" max="10500" width="6" customWidth="1"/>
    <col min="10501" max="10501" width="13.453125" customWidth="1"/>
    <col min="10502" max="10502" width="5" customWidth="1"/>
    <col min="10503" max="10503" width="3.453125" customWidth="1"/>
    <col min="10504" max="10504" width="1.7265625" customWidth="1"/>
    <col min="10505" max="10505" width="11.7265625" customWidth="1"/>
    <col min="10506" max="10506" width="0.81640625" customWidth="1"/>
    <col min="10507" max="10507" width="3.81640625" customWidth="1"/>
    <col min="10508" max="10508" width="3.7265625" customWidth="1"/>
    <col min="10509" max="10509" width="0.81640625" customWidth="1"/>
    <col min="10510" max="10510" width="2.1796875" customWidth="1"/>
    <col min="10511" max="10511" width="0.26953125" customWidth="1"/>
    <col min="10512" max="10512" width="1.7265625" customWidth="1"/>
    <col min="10513" max="10513" width="5" customWidth="1"/>
    <col min="10514" max="10515" width="1.7265625" customWidth="1"/>
    <col min="10516" max="10517" width="3.453125" customWidth="1"/>
    <col min="10518" max="10519" width="5" customWidth="1"/>
    <col min="10520" max="10521" width="3.453125" customWidth="1"/>
    <col min="10522" max="10522" width="0.81640625" customWidth="1"/>
    <col min="10523" max="10523" width="3.453125" customWidth="1"/>
    <col min="10753" max="10753" width="3.453125" customWidth="1"/>
    <col min="10754" max="10754" width="5" customWidth="1"/>
    <col min="10755" max="10755" width="0.7265625" customWidth="1"/>
    <col min="10756" max="10756" width="6" customWidth="1"/>
    <col min="10757" max="10757" width="13.453125" customWidth="1"/>
    <col min="10758" max="10758" width="5" customWidth="1"/>
    <col min="10759" max="10759" width="3.453125" customWidth="1"/>
    <col min="10760" max="10760" width="1.7265625" customWidth="1"/>
    <col min="10761" max="10761" width="11.7265625" customWidth="1"/>
    <col min="10762" max="10762" width="0.81640625" customWidth="1"/>
    <col min="10763" max="10763" width="3.81640625" customWidth="1"/>
    <col min="10764" max="10764" width="3.7265625" customWidth="1"/>
    <col min="10765" max="10765" width="0.81640625" customWidth="1"/>
    <col min="10766" max="10766" width="2.1796875" customWidth="1"/>
    <col min="10767" max="10767" width="0.26953125" customWidth="1"/>
    <col min="10768" max="10768" width="1.7265625" customWidth="1"/>
    <col min="10769" max="10769" width="5" customWidth="1"/>
    <col min="10770" max="10771" width="1.7265625" customWidth="1"/>
    <col min="10772" max="10773" width="3.453125" customWidth="1"/>
    <col min="10774" max="10775" width="5" customWidth="1"/>
    <col min="10776" max="10777" width="3.453125" customWidth="1"/>
    <col min="10778" max="10778" width="0.81640625" customWidth="1"/>
    <col min="10779" max="10779" width="3.453125" customWidth="1"/>
    <col min="11009" max="11009" width="3.453125" customWidth="1"/>
    <col min="11010" max="11010" width="5" customWidth="1"/>
    <col min="11011" max="11011" width="0.7265625" customWidth="1"/>
    <col min="11012" max="11012" width="6" customWidth="1"/>
    <col min="11013" max="11013" width="13.453125" customWidth="1"/>
    <col min="11014" max="11014" width="5" customWidth="1"/>
    <col min="11015" max="11015" width="3.453125" customWidth="1"/>
    <col min="11016" max="11016" width="1.7265625" customWidth="1"/>
    <col min="11017" max="11017" width="11.7265625" customWidth="1"/>
    <col min="11018" max="11018" width="0.81640625" customWidth="1"/>
    <col min="11019" max="11019" width="3.81640625" customWidth="1"/>
    <col min="11020" max="11020" width="3.7265625" customWidth="1"/>
    <col min="11021" max="11021" width="0.81640625" customWidth="1"/>
    <col min="11022" max="11022" width="2.1796875" customWidth="1"/>
    <col min="11023" max="11023" width="0.26953125" customWidth="1"/>
    <col min="11024" max="11024" width="1.7265625" customWidth="1"/>
    <col min="11025" max="11025" width="5" customWidth="1"/>
    <col min="11026" max="11027" width="1.7265625" customWidth="1"/>
    <col min="11028" max="11029" width="3.453125" customWidth="1"/>
    <col min="11030" max="11031" width="5" customWidth="1"/>
    <col min="11032" max="11033" width="3.453125" customWidth="1"/>
    <col min="11034" max="11034" width="0.81640625" customWidth="1"/>
    <col min="11035" max="11035" width="3.453125" customWidth="1"/>
    <col min="11265" max="11265" width="3.453125" customWidth="1"/>
    <col min="11266" max="11266" width="5" customWidth="1"/>
    <col min="11267" max="11267" width="0.7265625" customWidth="1"/>
    <col min="11268" max="11268" width="6" customWidth="1"/>
    <col min="11269" max="11269" width="13.453125" customWidth="1"/>
    <col min="11270" max="11270" width="5" customWidth="1"/>
    <col min="11271" max="11271" width="3.453125" customWidth="1"/>
    <col min="11272" max="11272" width="1.7265625" customWidth="1"/>
    <col min="11273" max="11273" width="11.7265625" customWidth="1"/>
    <col min="11274" max="11274" width="0.81640625" customWidth="1"/>
    <col min="11275" max="11275" width="3.81640625" customWidth="1"/>
    <col min="11276" max="11276" width="3.7265625" customWidth="1"/>
    <col min="11277" max="11277" width="0.81640625" customWidth="1"/>
    <col min="11278" max="11278" width="2.1796875" customWidth="1"/>
    <col min="11279" max="11279" width="0.26953125" customWidth="1"/>
    <col min="11280" max="11280" width="1.7265625" customWidth="1"/>
    <col min="11281" max="11281" width="5" customWidth="1"/>
    <col min="11282" max="11283" width="1.7265625" customWidth="1"/>
    <col min="11284" max="11285" width="3.453125" customWidth="1"/>
    <col min="11286" max="11287" width="5" customWidth="1"/>
    <col min="11288" max="11289" width="3.453125" customWidth="1"/>
    <col min="11290" max="11290" width="0.81640625" customWidth="1"/>
    <col min="11291" max="11291" width="3.453125" customWidth="1"/>
    <col min="11521" max="11521" width="3.453125" customWidth="1"/>
    <col min="11522" max="11522" width="5" customWidth="1"/>
    <col min="11523" max="11523" width="0.7265625" customWidth="1"/>
    <col min="11524" max="11524" width="6" customWidth="1"/>
    <col min="11525" max="11525" width="13.453125" customWidth="1"/>
    <col min="11526" max="11526" width="5" customWidth="1"/>
    <col min="11527" max="11527" width="3.453125" customWidth="1"/>
    <col min="11528" max="11528" width="1.7265625" customWidth="1"/>
    <col min="11529" max="11529" width="11.7265625" customWidth="1"/>
    <col min="11530" max="11530" width="0.81640625" customWidth="1"/>
    <col min="11531" max="11531" width="3.81640625" customWidth="1"/>
    <col min="11532" max="11532" width="3.7265625" customWidth="1"/>
    <col min="11533" max="11533" width="0.81640625" customWidth="1"/>
    <col min="11534" max="11534" width="2.1796875" customWidth="1"/>
    <col min="11535" max="11535" width="0.26953125" customWidth="1"/>
    <col min="11536" max="11536" width="1.7265625" customWidth="1"/>
    <col min="11537" max="11537" width="5" customWidth="1"/>
    <col min="11538" max="11539" width="1.7265625" customWidth="1"/>
    <col min="11540" max="11541" width="3.453125" customWidth="1"/>
    <col min="11542" max="11543" width="5" customWidth="1"/>
    <col min="11544" max="11545" width="3.453125" customWidth="1"/>
    <col min="11546" max="11546" width="0.81640625" customWidth="1"/>
    <col min="11547" max="11547" width="3.453125" customWidth="1"/>
    <col min="11777" max="11777" width="3.453125" customWidth="1"/>
    <col min="11778" max="11778" width="5" customWidth="1"/>
    <col min="11779" max="11779" width="0.7265625" customWidth="1"/>
    <col min="11780" max="11780" width="6" customWidth="1"/>
    <col min="11781" max="11781" width="13.453125" customWidth="1"/>
    <col min="11782" max="11782" width="5" customWidth="1"/>
    <col min="11783" max="11783" width="3.453125" customWidth="1"/>
    <col min="11784" max="11784" width="1.7265625" customWidth="1"/>
    <col min="11785" max="11785" width="11.7265625" customWidth="1"/>
    <col min="11786" max="11786" width="0.81640625" customWidth="1"/>
    <col min="11787" max="11787" width="3.81640625" customWidth="1"/>
    <col min="11788" max="11788" width="3.7265625" customWidth="1"/>
    <col min="11789" max="11789" width="0.81640625" customWidth="1"/>
    <col min="11790" max="11790" width="2.1796875" customWidth="1"/>
    <col min="11791" max="11791" width="0.26953125" customWidth="1"/>
    <col min="11792" max="11792" width="1.7265625" customWidth="1"/>
    <col min="11793" max="11793" width="5" customWidth="1"/>
    <col min="11794" max="11795" width="1.7265625" customWidth="1"/>
    <col min="11796" max="11797" width="3.453125" customWidth="1"/>
    <col min="11798" max="11799" width="5" customWidth="1"/>
    <col min="11800" max="11801" width="3.453125" customWidth="1"/>
    <col min="11802" max="11802" width="0.81640625" customWidth="1"/>
    <col min="11803" max="11803" width="3.453125" customWidth="1"/>
    <col min="12033" max="12033" width="3.453125" customWidth="1"/>
    <col min="12034" max="12034" width="5" customWidth="1"/>
    <col min="12035" max="12035" width="0.7265625" customWidth="1"/>
    <col min="12036" max="12036" width="6" customWidth="1"/>
    <col min="12037" max="12037" width="13.453125" customWidth="1"/>
    <col min="12038" max="12038" width="5" customWidth="1"/>
    <col min="12039" max="12039" width="3.453125" customWidth="1"/>
    <col min="12040" max="12040" width="1.7265625" customWidth="1"/>
    <col min="12041" max="12041" width="11.7265625" customWidth="1"/>
    <col min="12042" max="12042" width="0.81640625" customWidth="1"/>
    <col min="12043" max="12043" width="3.81640625" customWidth="1"/>
    <col min="12044" max="12044" width="3.7265625" customWidth="1"/>
    <col min="12045" max="12045" width="0.81640625" customWidth="1"/>
    <col min="12046" max="12046" width="2.1796875" customWidth="1"/>
    <col min="12047" max="12047" width="0.26953125" customWidth="1"/>
    <col min="12048" max="12048" width="1.7265625" customWidth="1"/>
    <col min="12049" max="12049" width="5" customWidth="1"/>
    <col min="12050" max="12051" width="1.7265625" customWidth="1"/>
    <col min="12052" max="12053" width="3.453125" customWidth="1"/>
    <col min="12054" max="12055" width="5" customWidth="1"/>
    <col min="12056" max="12057" width="3.453125" customWidth="1"/>
    <col min="12058" max="12058" width="0.81640625" customWidth="1"/>
    <col min="12059" max="12059" width="3.453125" customWidth="1"/>
    <col min="12289" max="12289" width="3.453125" customWidth="1"/>
    <col min="12290" max="12290" width="5" customWidth="1"/>
    <col min="12291" max="12291" width="0.7265625" customWidth="1"/>
    <col min="12292" max="12292" width="6" customWidth="1"/>
    <col min="12293" max="12293" width="13.453125" customWidth="1"/>
    <col min="12294" max="12294" width="5" customWidth="1"/>
    <col min="12295" max="12295" width="3.453125" customWidth="1"/>
    <col min="12296" max="12296" width="1.7265625" customWidth="1"/>
    <col min="12297" max="12297" width="11.7265625" customWidth="1"/>
    <col min="12298" max="12298" width="0.81640625" customWidth="1"/>
    <col min="12299" max="12299" width="3.81640625" customWidth="1"/>
    <col min="12300" max="12300" width="3.7265625" customWidth="1"/>
    <col min="12301" max="12301" width="0.81640625" customWidth="1"/>
    <col min="12302" max="12302" width="2.1796875" customWidth="1"/>
    <col min="12303" max="12303" width="0.26953125" customWidth="1"/>
    <col min="12304" max="12304" width="1.7265625" customWidth="1"/>
    <col min="12305" max="12305" width="5" customWidth="1"/>
    <col min="12306" max="12307" width="1.7265625" customWidth="1"/>
    <col min="12308" max="12309" width="3.453125" customWidth="1"/>
    <col min="12310" max="12311" width="5" customWidth="1"/>
    <col min="12312" max="12313" width="3.453125" customWidth="1"/>
    <col min="12314" max="12314" width="0.81640625" customWidth="1"/>
    <col min="12315" max="12315" width="3.453125" customWidth="1"/>
    <col min="12545" max="12545" width="3.453125" customWidth="1"/>
    <col min="12546" max="12546" width="5" customWidth="1"/>
    <col min="12547" max="12547" width="0.7265625" customWidth="1"/>
    <col min="12548" max="12548" width="6" customWidth="1"/>
    <col min="12549" max="12549" width="13.453125" customWidth="1"/>
    <col min="12550" max="12550" width="5" customWidth="1"/>
    <col min="12551" max="12551" width="3.453125" customWidth="1"/>
    <col min="12552" max="12552" width="1.7265625" customWidth="1"/>
    <col min="12553" max="12553" width="11.7265625" customWidth="1"/>
    <col min="12554" max="12554" width="0.81640625" customWidth="1"/>
    <col min="12555" max="12555" width="3.81640625" customWidth="1"/>
    <col min="12556" max="12556" width="3.7265625" customWidth="1"/>
    <col min="12557" max="12557" width="0.81640625" customWidth="1"/>
    <col min="12558" max="12558" width="2.1796875" customWidth="1"/>
    <col min="12559" max="12559" width="0.26953125" customWidth="1"/>
    <col min="12560" max="12560" width="1.7265625" customWidth="1"/>
    <col min="12561" max="12561" width="5" customWidth="1"/>
    <col min="12562" max="12563" width="1.7265625" customWidth="1"/>
    <col min="12564" max="12565" width="3.453125" customWidth="1"/>
    <col min="12566" max="12567" width="5" customWidth="1"/>
    <col min="12568" max="12569" width="3.453125" customWidth="1"/>
    <col min="12570" max="12570" width="0.81640625" customWidth="1"/>
    <col min="12571" max="12571" width="3.453125" customWidth="1"/>
    <col min="12801" max="12801" width="3.453125" customWidth="1"/>
    <col min="12802" max="12802" width="5" customWidth="1"/>
    <col min="12803" max="12803" width="0.7265625" customWidth="1"/>
    <col min="12804" max="12804" width="6" customWidth="1"/>
    <col min="12805" max="12805" width="13.453125" customWidth="1"/>
    <col min="12806" max="12806" width="5" customWidth="1"/>
    <col min="12807" max="12807" width="3.453125" customWidth="1"/>
    <col min="12808" max="12808" width="1.7265625" customWidth="1"/>
    <col min="12809" max="12809" width="11.7265625" customWidth="1"/>
    <col min="12810" max="12810" width="0.81640625" customWidth="1"/>
    <col min="12811" max="12811" width="3.81640625" customWidth="1"/>
    <col min="12812" max="12812" width="3.7265625" customWidth="1"/>
    <col min="12813" max="12813" width="0.81640625" customWidth="1"/>
    <col min="12814" max="12814" width="2.1796875" customWidth="1"/>
    <col min="12815" max="12815" width="0.26953125" customWidth="1"/>
    <col min="12816" max="12816" width="1.7265625" customWidth="1"/>
    <col min="12817" max="12817" width="5" customWidth="1"/>
    <col min="12818" max="12819" width="1.7265625" customWidth="1"/>
    <col min="12820" max="12821" width="3.453125" customWidth="1"/>
    <col min="12822" max="12823" width="5" customWidth="1"/>
    <col min="12824" max="12825" width="3.453125" customWidth="1"/>
    <col min="12826" max="12826" width="0.81640625" customWidth="1"/>
    <col min="12827" max="12827" width="3.453125" customWidth="1"/>
    <col min="13057" max="13057" width="3.453125" customWidth="1"/>
    <col min="13058" max="13058" width="5" customWidth="1"/>
    <col min="13059" max="13059" width="0.7265625" customWidth="1"/>
    <col min="13060" max="13060" width="6" customWidth="1"/>
    <col min="13061" max="13061" width="13.453125" customWidth="1"/>
    <col min="13062" max="13062" width="5" customWidth="1"/>
    <col min="13063" max="13063" width="3.453125" customWidth="1"/>
    <col min="13064" max="13064" width="1.7265625" customWidth="1"/>
    <col min="13065" max="13065" width="11.7265625" customWidth="1"/>
    <col min="13066" max="13066" width="0.81640625" customWidth="1"/>
    <col min="13067" max="13067" width="3.81640625" customWidth="1"/>
    <col min="13068" max="13068" width="3.7265625" customWidth="1"/>
    <col min="13069" max="13069" width="0.81640625" customWidth="1"/>
    <col min="13070" max="13070" width="2.1796875" customWidth="1"/>
    <col min="13071" max="13071" width="0.26953125" customWidth="1"/>
    <col min="13072" max="13072" width="1.7265625" customWidth="1"/>
    <col min="13073" max="13073" width="5" customWidth="1"/>
    <col min="13074" max="13075" width="1.7265625" customWidth="1"/>
    <col min="13076" max="13077" width="3.453125" customWidth="1"/>
    <col min="13078" max="13079" width="5" customWidth="1"/>
    <col min="13080" max="13081" width="3.453125" customWidth="1"/>
    <col min="13082" max="13082" width="0.81640625" customWidth="1"/>
    <col min="13083" max="13083" width="3.453125" customWidth="1"/>
    <col min="13313" max="13313" width="3.453125" customWidth="1"/>
    <col min="13314" max="13314" width="5" customWidth="1"/>
    <col min="13315" max="13315" width="0.7265625" customWidth="1"/>
    <col min="13316" max="13316" width="6" customWidth="1"/>
    <col min="13317" max="13317" width="13.453125" customWidth="1"/>
    <col min="13318" max="13318" width="5" customWidth="1"/>
    <col min="13319" max="13319" width="3.453125" customWidth="1"/>
    <col min="13320" max="13320" width="1.7265625" customWidth="1"/>
    <col min="13321" max="13321" width="11.7265625" customWidth="1"/>
    <col min="13322" max="13322" width="0.81640625" customWidth="1"/>
    <col min="13323" max="13323" width="3.81640625" customWidth="1"/>
    <col min="13324" max="13324" width="3.7265625" customWidth="1"/>
    <col min="13325" max="13325" width="0.81640625" customWidth="1"/>
    <col min="13326" max="13326" width="2.1796875" customWidth="1"/>
    <col min="13327" max="13327" width="0.26953125" customWidth="1"/>
    <col min="13328" max="13328" width="1.7265625" customWidth="1"/>
    <col min="13329" max="13329" width="5" customWidth="1"/>
    <col min="13330" max="13331" width="1.7265625" customWidth="1"/>
    <col min="13332" max="13333" width="3.453125" customWidth="1"/>
    <col min="13334" max="13335" width="5" customWidth="1"/>
    <col min="13336" max="13337" width="3.453125" customWidth="1"/>
    <col min="13338" max="13338" width="0.81640625" customWidth="1"/>
    <col min="13339" max="13339" width="3.453125" customWidth="1"/>
    <col min="13569" max="13569" width="3.453125" customWidth="1"/>
    <col min="13570" max="13570" width="5" customWidth="1"/>
    <col min="13571" max="13571" width="0.7265625" customWidth="1"/>
    <col min="13572" max="13572" width="6" customWidth="1"/>
    <col min="13573" max="13573" width="13.453125" customWidth="1"/>
    <col min="13574" max="13574" width="5" customWidth="1"/>
    <col min="13575" max="13575" width="3.453125" customWidth="1"/>
    <col min="13576" max="13576" width="1.7265625" customWidth="1"/>
    <col min="13577" max="13577" width="11.7265625" customWidth="1"/>
    <col min="13578" max="13578" width="0.81640625" customWidth="1"/>
    <col min="13579" max="13579" width="3.81640625" customWidth="1"/>
    <col min="13580" max="13580" width="3.7265625" customWidth="1"/>
    <col min="13581" max="13581" width="0.81640625" customWidth="1"/>
    <col min="13582" max="13582" width="2.1796875" customWidth="1"/>
    <col min="13583" max="13583" width="0.26953125" customWidth="1"/>
    <col min="13584" max="13584" width="1.7265625" customWidth="1"/>
    <col min="13585" max="13585" width="5" customWidth="1"/>
    <col min="13586" max="13587" width="1.7265625" customWidth="1"/>
    <col min="13588" max="13589" width="3.453125" customWidth="1"/>
    <col min="13590" max="13591" width="5" customWidth="1"/>
    <col min="13592" max="13593" width="3.453125" customWidth="1"/>
    <col min="13594" max="13594" width="0.81640625" customWidth="1"/>
    <col min="13595" max="13595" width="3.453125" customWidth="1"/>
    <col min="13825" max="13825" width="3.453125" customWidth="1"/>
    <col min="13826" max="13826" width="5" customWidth="1"/>
    <col min="13827" max="13827" width="0.7265625" customWidth="1"/>
    <col min="13828" max="13828" width="6" customWidth="1"/>
    <col min="13829" max="13829" width="13.453125" customWidth="1"/>
    <col min="13830" max="13830" width="5" customWidth="1"/>
    <col min="13831" max="13831" width="3.453125" customWidth="1"/>
    <col min="13832" max="13832" width="1.7265625" customWidth="1"/>
    <col min="13833" max="13833" width="11.7265625" customWidth="1"/>
    <col min="13834" max="13834" width="0.81640625" customWidth="1"/>
    <col min="13835" max="13835" width="3.81640625" customWidth="1"/>
    <col min="13836" max="13836" width="3.7265625" customWidth="1"/>
    <col min="13837" max="13837" width="0.81640625" customWidth="1"/>
    <col min="13838" max="13838" width="2.1796875" customWidth="1"/>
    <col min="13839" max="13839" width="0.26953125" customWidth="1"/>
    <col min="13840" max="13840" width="1.7265625" customWidth="1"/>
    <col min="13841" max="13841" width="5" customWidth="1"/>
    <col min="13842" max="13843" width="1.7265625" customWidth="1"/>
    <col min="13844" max="13845" width="3.453125" customWidth="1"/>
    <col min="13846" max="13847" width="5" customWidth="1"/>
    <col min="13848" max="13849" width="3.453125" customWidth="1"/>
    <col min="13850" max="13850" width="0.81640625" customWidth="1"/>
    <col min="13851" max="13851" width="3.453125" customWidth="1"/>
    <col min="14081" max="14081" width="3.453125" customWidth="1"/>
    <col min="14082" max="14082" width="5" customWidth="1"/>
    <col min="14083" max="14083" width="0.7265625" customWidth="1"/>
    <col min="14084" max="14084" width="6" customWidth="1"/>
    <col min="14085" max="14085" width="13.453125" customWidth="1"/>
    <col min="14086" max="14086" width="5" customWidth="1"/>
    <col min="14087" max="14087" width="3.453125" customWidth="1"/>
    <col min="14088" max="14088" width="1.7265625" customWidth="1"/>
    <col min="14089" max="14089" width="11.7265625" customWidth="1"/>
    <col min="14090" max="14090" width="0.81640625" customWidth="1"/>
    <col min="14091" max="14091" width="3.81640625" customWidth="1"/>
    <col min="14092" max="14092" width="3.7265625" customWidth="1"/>
    <col min="14093" max="14093" width="0.81640625" customWidth="1"/>
    <col min="14094" max="14094" width="2.1796875" customWidth="1"/>
    <col min="14095" max="14095" width="0.26953125" customWidth="1"/>
    <col min="14096" max="14096" width="1.7265625" customWidth="1"/>
    <col min="14097" max="14097" width="5" customWidth="1"/>
    <col min="14098" max="14099" width="1.7265625" customWidth="1"/>
    <col min="14100" max="14101" width="3.453125" customWidth="1"/>
    <col min="14102" max="14103" width="5" customWidth="1"/>
    <col min="14104" max="14105" width="3.453125" customWidth="1"/>
    <col min="14106" max="14106" width="0.81640625" customWidth="1"/>
    <col min="14107" max="14107" width="3.453125" customWidth="1"/>
    <col min="14337" max="14337" width="3.453125" customWidth="1"/>
    <col min="14338" max="14338" width="5" customWidth="1"/>
    <col min="14339" max="14339" width="0.7265625" customWidth="1"/>
    <col min="14340" max="14340" width="6" customWidth="1"/>
    <col min="14341" max="14341" width="13.453125" customWidth="1"/>
    <col min="14342" max="14342" width="5" customWidth="1"/>
    <col min="14343" max="14343" width="3.453125" customWidth="1"/>
    <col min="14344" max="14344" width="1.7265625" customWidth="1"/>
    <col min="14345" max="14345" width="11.7265625" customWidth="1"/>
    <col min="14346" max="14346" width="0.81640625" customWidth="1"/>
    <col min="14347" max="14347" width="3.81640625" customWidth="1"/>
    <col min="14348" max="14348" width="3.7265625" customWidth="1"/>
    <col min="14349" max="14349" width="0.81640625" customWidth="1"/>
    <col min="14350" max="14350" width="2.1796875" customWidth="1"/>
    <col min="14351" max="14351" width="0.26953125" customWidth="1"/>
    <col min="14352" max="14352" width="1.7265625" customWidth="1"/>
    <col min="14353" max="14353" width="5" customWidth="1"/>
    <col min="14354" max="14355" width="1.7265625" customWidth="1"/>
    <col min="14356" max="14357" width="3.453125" customWidth="1"/>
    <col min="14358" max="14359" width="5" customWidth="1"/>
    <col min="14360" max="14361" width="3.453125" customWidth="1"/>
    <col min="14362" max="14362" width="0.81640625" customWidth="1"/>
    <col min="14363" max="14363" width="3.453125" customWidth="1"/>
    <col min="14593" max="14593" width="3.453125" customWidth="1"/>
    <col min="14594" max="14594" width="5" customWidth="1"/>
    <col min="14595" max="14595" width="0.7265625" customWidth="1"/>
    <col min="14596" max="14596" width="6" customWidth="1"/>
    <col min="14597" max="14597" width="13.453125" customWidth="1"/>
    <col min="14598" max="14598" width="5" customWidth="1"/>
    <col min="14599" max="14599" width="3.453125" customWidth="1"/>
    <col min="14600" max="14600" width="1.7265625" customWidth="1"/>
    <col min="14601" max="14601" width="11.7265625" customWidth="1"/>
    <col min="14602" max="14602" width="0.81640625" customWidth="1"/>
    <col min="14603" max="14603" width="3.81640625" customWidth="1"/>
    <col min="14604" max="14604" width="3.7265625" customWidth="1"/>
    <col min="14605" max="14605" width="0.81640625" customWidth="1"/>
    <col min="14606" max="14606" width="2.1796875" customWidth="1"/>
    <col min="14607" max="14607" width="0.26953125" customWidth="1"/>
    <col min="14608" max="14608" width="1.7265625" customWidth="1"/>
    <col min="14609" max="14609" width="5" customWidth="1"/>
    <col min="14610" max="14611" width="1.7265625" customWidth="1"/>
    <col min="14612" max="14613" width="3.453125" customWidth="1"/>
    <col min="14614" max="14615" width="5" customWidth="1"/>
    <col min="14616" max="14617" width="3.453125" customWidth="1"/>
    <col min="14618" max="14618" width="0.81640625" customWidth="1"/>
    <col min="14619" max="14619" width="3.453125" customWidth="1"/>
    <col min="14849" max="14849" width="3.453125" customWidth="1"/>
    <col min="14850" max="14850" width="5" customWidth="1"/>
    <col min="14851" max="14851" width="0.7265625" customWidth="1"/>
    <col min="14852" max="14852" width="6" customWidth="1"/>
    <col min="14853" max="14853" width="13.453125" customWidth="1"/>
    <col min="14854" max="14854" width="5" customWidth="1"/>
    <col min="14855" max="14855" width="3.453125" customWidth="1"/>
    <col min="14856" max="14856" width="1.7265625" customWidth="1"/>
    <col min="14857" max="14857" width="11.7265625" customWidth="1"/>
    <col min="14858" max="14858" width="0.81640625" customWidth="1"/>
    <col min="14859" max="14859" width="3.81640625" customWidth="1"/>
    <col min="14860" max="14860" width="3.7265625" customWidth="1"/>
    <col min="14861" max="14861" width="0.81640625" customWidth="1"/>
    <col min="14862" max="14862" width="2.1796875" customWidth="1"/>
    <col min="14863" max="14863" width="0.26953125" customWidth="1"/>
    <col min="14864" max="14864" width="1.7265625" customWidth="1"/>
    <col min="14865" max="14865" width="5" customWidth="1"/>
    <col min="14866" max="14867" width="1.7265625" customWidth="1"/>
    <col min="14868" max="14869" width="3.453125" customWidth="1"/>
    <col min="14870" max="14871" width="5" customWidth="1"/>
    <col min="14872" max="14873" width="3.453125" customWidth="1"/>
    <col min="14874" max="14874" width="0.81640625" customWidth="1"/>
    <col min="14875" max="14875" width="3.453125" customWidth="1"/>
    <col min="15105" max="15105" width="3.453125" customWidth="1"/>
    <col min="15106" max="15106" width="5" customWidth="1"/>
    <col min="15107" max="15107" width="0.7265625" customWidth="1"/>
    <col min="15108" max="15108" width="6" customWidth="1"/>
    <col min="15109" max="15109" width="13.453125" customWidth="1"/>
    <col min="15110" max="15110" width="5" customWidth="1"/>
    <col min="15111" max="15111" width="3.453125" customWidth="1"/>
    <col min="15112" max="15112" width="1.7265625" customWidth="1"/>
    <col min="15113" max="15113" width="11.7265625" customWidth="1"/>
    <col min="15114" max="15114" width="0.81640625" customWidth="1"/>
    <col min="15115" max="15115" width="3.81640625" customWidth="1"/>
    <col min="15116" max="15116" width="3.7265625" customWidth="1"/>
    <col min="15117" max="15117" width="0.81640625" customWidth="1"/>
    <col min="15118" max="15118" width="2.1796875" customWidth="1"/>
    <col min="15119" max="15119" width="0.26953125" customWidth="1"/>
    <col min="15120" max="15120" width="1.7265625" customWidth="1"/>
    <col min="15121" max="15121" width="5" customWidth="1"/>
    <col min="15122" max="15123" width="1.7265625" customWidth="1"/>
    <col min="15124" max="15125" width="3.453125" customWidth="1"/>
    <col min="15126" max="15127" width="5" customWidth="1"/>
    <col min="15128" max="15129" width="3.453125" customWidth="1"/>
    <col min="15130" max="15130" width="0.81640625" customWidth="1"/>
    <col min="15131" max="15131" width="3.453125" customWidth="1"/>
    <col min="15361" max="15361" width="3.453125" customWidth="1"/>
    <col min="15362" max="15362" width="5" customWidth="1"/>
    <col min="15363" max="15363" width="0.7265625" customWidth="1"/>
    <col min="15364" max="15364" width="6" customWidth="1"/>
    <col min="15365" max="15365" width="13.453125" customWidth="1"/>
    <col min="15366" max="15366" width="5" customWidth="1"/>
    <col min="15367" max="15367" width="3.453125" customWidth="1"/>
    <col min="15368" max="15368" width="1.7265625" customWidth="1"/>
    <col min="15369" max="15369" width="11.7265625" customWidth="1"/>
    <col min="15370" max="15370" width="0.81640625" customWidth="1"/>
    <col min="15371" max="15371" width="3.81640625" customWidth="1"/>
    <col min="15372" max="15372" width="3.7265625" customWidth="1"/>
    <col min="15373" max="15373" width="0.81640625" customWidth="1"/>
    <col min="15374" max="15374" width="2.1796875" customWidth="1"/>
    <col min="15375" max="15375" width="0.26953125" customWidth="1"/>
    <col min="15376" max="15376" width="1.7265625" customWidth="1"/>
    <col min="15377" max="15377" width="5" customWidth="1"/>
    <col min="15378" max="15379" width="1.7265625" customWidth="1"/>
    <col min="15380" max="15381" width="3.453125" customWidth="1"/>
    <col min="15382" max="15383" width="5" customWidth="1"/>
    <col min="15384" max="15385" width="3.453125" customWidth="1"/>
    <col min="15386" max="15386" width="0.81640625" customWidth="1"/>
    <col min="15387" max="15387" width="3.453125" customWidth="1"/>
    <col min="15617" max="15617" width="3.453125" customWidth="1"/>
    <col min="15618" max="15618" width="5" customWidth="1"/>
    <col min="15619" max="15619" width="0.7265625" customWidth="1"/>
    <col min="15620" max="15620" width="6" customWidth="1"/>
    <col min="15621" max="15621" width="13.453125" customWidth="1"/>
    <col min="15622" max="15622" width="5" customWidth="1"/>
    <col min="15623" max="15623" width="3.453125" customWidth="1"/>
    <col min="15624" max="15624" width="1.7265625" customWidth="1"/>
    <col min="15625" max="15625" width="11.7265625" customWidth="1"/>
    <col min="15626" max="15626" width="0.81640625" customWidth="1"/>
    <col min="15627" max="15627" width="3.81640625" customWidth="1"/>
    <col min="15628" max="15628" width="3.7265625" customWidth="1"/>
    <col min="15629" max="15629" width="0.81640625" customWidth="1"/>
    <col min="15630" max="15630" width="2.1796875" customWidth="1"/>
    <col min="15631" max="15631" width="0.26953125" customWidth="1"/>
    <col min="15632" max="15632" width="1.7265625" customWidth="1"/>
    <col min="15633" max="15633" width="5" customWidth="1"/>
    <col min="15634" max="15635" width="1.7265625" customWidth="1"/>
    <col min="15636" max="15637" width="3.453125" customWidth="1"/>
    <col min="15638" max="15639" width="5" customWidth="1"/>
    <col min="15640" max="15641" width="3.453125" customWidth="1"/>
    <col min="15642" max="15642" width="0.81640625" customWidth="1"/>
    <col min="15643" max="15643" width="3.453125" customWidth="1"/>
    <col min="15873" max="15873" width="3.453125" customWidth="1"/>
    <col min="15874" max="15874" width="5" customWidth="1"/>
    <col min="15875" max="15875" width="0.7265625" customWidth="1"/>
    <col min="15876" max="15876" width="6" customWidth="1"/>
    <col min="15877" max="15877" width="13.453125" customWidth="1"/>
    <col min="15878" max="15878" width="5" customWidth="1"/>
    <col min="15879" max="15879" width="3.453125" customWidth="1"/>
    <col min="15880" max="15880" width="1.7265625" customWidth="1"/>
    <col min="15881" max="15881" width="11.7265625" customWidth="1"/>
    <col min="15882" max="15882" width="0.81640625" customWidth="1"/>
    <col min="15883" max="15883" width="3.81640625" customWidth="1"/>
    <col min="15884" max="15884" width="3.7265625" customWidth="1"/>
    <col min="15885" max="15885" width="0.81640625" customWidth="1"/>
    <col min="15886" max="15886" width="2.1796875" customWidth="1"/>
    <col min="15887" max="15887" width="0.26953125" customWidth="1"/>
    <col min="15888" max="15888" width="1.7265625" customWidth="1"/>
    <col min="15889" max="15889" width="5" customWidth="1"/>
    <col min="15890" max="15891" width="1.7265625" customWidth="1"/>
    <col min="15892" max="15893" width="3.453125" customWidth="1"/>
    <col min="15894" max="15895" width="5" customWidth="1"/>
    <col min="15896" max="15897" width="3.453125" customWidth="1"/>
    <col min="15898" max="15898" width="0.81640625" customWidth="1"/>
    <col min="15899" max="15899" width="3.453125" customWidth="1"/>
    <col min="16129" max="16129" width="3.453125" customWidth="1"/>
    <col min="16130" max="16130" width="5" customWidth="1"/>
    <col min="16131" max="16131" width="0.7265625" customWidth="1"/>
    <col min="16132" max="16132" width="6" customWidth="1"/>
    <col min="16133" max="16133" width="13.453125" customWidth="1"/>
    <col min="16134" max="16134" width="5" customWidth="1"/>
    <col min="16135" max="16135" width="3.453125" customWidth="1"/>
    <col min="16136" max="16136" width="1.7265625" customWidth="1"/>
    <col min="16137" max="16137" width="11.7265625" customWidth="1"/>
    <col min="16138" max="16138" width="0.81640625" customWidth="1"/>
    <col min="16139" max="16139" width="3.81640625" customWidth="1"/>
    <col min="16140" max="16140" width="3.7265625" customWidth="1"/>
    <col min="16141" max="16141" width="0.81640625" customWidth="1"/>
    <col min="16142" max="16142" width="2.1796875" customWidth="1"/>
    <col min="16143" max="16143" width="0.26953125" customWidth="1"/>
    <col min="16144" max="16144" width="1.7265625" customWidth="1"/>
    <col min="16145" max="16145" width="5" customWidth="1"/>
    <col min="16146" max="16147" width="1.7265625" customWidth="1"/>
    <col min="16148" max="16149" width="3.453125" customWidth="1"/>
    <col min="16150" max="16151" width="5" customWidth="1"/>
    <col min="16152" max="16153" width="3.453125" customWidth="1"/>
    <col min="16154" max="16154" width="0.81640625" customWidth="1"/>
    <col min="16155" max="16155" width="3.453125" customWidth="1"/>
  </cols>
  <sheetData>
    <row r="1" spans="1:27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>
      <c r="A2" s="64"/>
      <c r="B2" s="65" t="s">
        <v>245</v>
      </c>
      <c r="C2" s="65"/>
      <c r="D2" s="65"/>
      <c r="E2" s="65" t="s">
        <v>246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247</v>
      </c>
      <c r="C3" s="65"/>
      <c r="D3" s="65"/>
      <c r="E3" s="65" t="s">
        <v>248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>
      <c r="A4" s="64"/>
      <c r="B4" s="65" t="s">
        <v>249</v>
      </c>
      <c r="C4" s="65"/>
      <c r="D4" s="65"/>
      <c r="E4" s="65" t="s">
        <v>251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4"/>
    </row>
    <row r="5" spans="1:27">
      <c r="A5" s="64"/>
      <c r="B5" s="65" t="s">
        <v>410</v>
      </c>
      <c r="C5" s="65"/>
      <c r="D5" s="65"/>
      <c r="E5" s="65" t="s">
        <v>544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4"/>
    </row>
    <row r="6" spans="1:27" ht="15.5">
      <c r="A6" s="64"/>
      <c r="B6" s="91" t="s">
        <v>412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64"/>
    </row>
    <row r="7" spans="1:27" ht="15" thickBo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</row>
    <row r="8" spans="1:27">
      <c r="A8" s="64"/>
      <c r="B8" s="92" t="s">
        <v>413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3" t="s">
        <v>414</v>
      </c>
      <c r="U8" s="93"/>
      <c r="V8" s="93"/>
      <c r="W8" s="93"/>
      <c r="X8" s="93"/>
      <c r="Y8" s="93"/>
      <c r="Z8" s="93"/>
      <c r="AA8" s="64"/>
    </row>
    <row r="9" spans="1:27">
      <c r="A9" s="64"/>
      <c r="B9" s="94" t="s">
        <v>4</v>
      </c>
      <c r="C9" s="94"/>
      <c r="D9" s="95" t="s">
        <v>415</v>
      </c>
      <c r="E9" s="95"/>
      <c r="F9" s="95"/>
      <c r="G9" s="95"/>
      <c r="H9" s="95"/>
      <c r="I9" s="95"/>
      <c r="J9" s="95"/>
      <c r="K9" s="95"/>
      <c r="L9" s="95" t="s">
        <v>416</v>
      </c>
      <c r="M9" s="95"/>
      <c r="N9" s="95"/>
      <c r="O9" s="95" t="s">
        <v>7</v>
      </c>
      <c r="P9" s="95"/>
      <c r="Q9" s="95"/>
      <c r="R9" s="95"/>
      <c r="S9" s="95"/>
      <c r="T9" s="95" t="s">
        <v>417</v>
      </c>
      <c r="U9" s="95"/>
      <c r="V9" s="95"/>
      <c r="W9" s="96" t="s">
        <v>418</v>
      </c>
      <c r="X9" s="96"/>
      <c r="Y9" s="96"/>
      <c r="Z9" s="96"/>
      <c r="AA9" s="64"/>
    </row>
    <row r="10" spans="1:27" ht="15" thickBot="1">
      <c r="A10" s="64"/>
      <c r="B10" s="97" t="s">
        <v>228</v>
      </c>
      <c r="C10" s="97"/>
      <c r="D10" s="98" t="s">
        <v>229</v>
      </c>
      <c r="E10" s="98"/>
      <c r="F10" s="98"/>
      <c r="G10" s="98"/>
      <c r="H10" s="98"/>
      <c r="I10" s="98"/>
      <c r="J10" s="98"/>
      <c r="K10" s="98"/>
      <c r="L10" s="98" t="s">
        <v>231</v>
      </c>
      <c r="M10" s="98"/>
      <c r="N10" s="98"/>
      <c r="O10" s="98" t="s">
        <v>232</v>
      </c>
      <c r="P10" s="98"/>
      <c r="Q10" s="98"/>
      <c r="R10" s="98"/>
      <c r="S10" s="98"/>
      <c r="T10" s="98" t="s">
        <v>235</v>
      </c>
      <c r="U10" s="98"/>
      <c r="V10" s="98"/>
      <c r="W10" s="99" t="s">
        <v>419</v>
      </c>
      <c r="X10" s="99"/>
      <c r="Y10" s="99"/>
      <c r="Z10" s="99"/>
      <c r="AA10" s="64"/>
    </row>
    <row r="11" spans="1:27">
      <c r="A11" s="64"/>
      <c r="B11" s="100" t="s">
        <v>229</v>
      </c>
      <c r="C11" s="100"/>
      <c r="D11" s="101" t="s">
        <v>545</v>
      </c>
      <c r="E11" s="101"/>
      <c r="F11" s="101"/>
      <c r="G11" s="101"/>
      <c r="H11" s="101"/>
      <c r="I11" s="101"/>
      <c r="J11" s="101"/>
      <c r="K11" s="101"/>
      <c r="L11" s="102" t="s">
        <v>546</v>
      </c>
      <c r="M11" s="102"/>
      <c r="N11" s="102"/>
      <c r="O11" s="103">
        <v>8</v>
      </c>
      <c r="P11" s="103"/>
      <c r="Q11" s="103"/>
      <c r="R11" s="103"/>
      <c r="S11" s="103"/>
      <c r="T11" s="104">
        <v>0</v>
      </c>
      <c r="U11" s="104"/>
      <c r="V11" s="104"/>
      <c r="W11" s="105">
        <v>0</v>
      </c>
      <c r="X11" s="105"/>
      <c r="Y11" s="105"/>
      <c r="Z11" s="105"/>
      <c r="AA11" s="64"/>
    </row>
    <row r="12" spans="1:27">
      <c r="A12" s="64"/>
      <c r="B12" s="100"/>
      <c r="C12" s="100"/>
      <c r="D12" s="101"/>
      <c r="E12" s="101"/>
      <c r="F12" s="101"/>
      <c r="G12" s="101"/>
      <c r="H12" s="101"/>
      <c r="I12" s="101"/>
      <c r="J12" s="101"/>
      <c r="K12" s="101"/>
      <c r="L12" s="102"/>
      <c r="M12" s="102"/>
      <c r="N12" s="102"/>
      <c r="O12" s="106" t="s">
        <v>422</v>
      </c>
      <c r="P12" s="106"/>
      <c r="Q12" s="106"/>
      <c r="R12" s="106"/>
      <c r="S12" s="106"/>
      <c r="T12" s="106">
        <v>0</v>
      </c>
      <c r="U12" s="106"/>
      <c r="V12" s="106"/>
      <c r="W12" s="107">
        <v>0</v>
      </c>
      <c r="X12" s="107"/>
      <c r="Y12" s="107"/>
      <c r="Z12" s="107"/>
      <c r="AA12" s="64"/>
    </row>
    <row r="13" spans="1:27">
      <c r="A13" s="64"/>
      <c r="B13" s="100"/>
      <c r="C13" s="100"/>
      <c r="D13" s="101"/>
      <c r="E13" s="101"/>
      <c r="F13" s="101"/>
      <c r="G13" s="101"/>
      <c r="H13" s="101"/>
      <c r="I13" s="101"/>
      <c r="J13" s="101"/>
      <c r="K13" s="101"/>
      <c r="L13" s="102"/>
      <c r="M13" s="102"/>
      <c r="N13" s="102"/>
      <c r="O13" s="106" t="s">
        <v>423</v>
      </c>
      <c r="P13" s="106"/>
      <c r="Q13" s="106"/>
      <c r="R13" s="106"/>
      <c r="S13" s="106"/>
      <c r="T13" s="106">
        <v>0</v>
      </c>
      <c r="U13" s="106"/>
      <c r="V13" s="106"/>
      <c r="W13" s="107">
        <v>0</v>
      </c>
      <c r="X13" s="107"/>
      <c r="Y13" s="107"/>
      <c r="Z13" s="107"/>
      <c r="AA13" s="64"/>
    </row>
    <row r="14" spans="1:27">
      <c r="A14" s="64"/>
      <c r="B14" s="10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2"/>
      <c r="N14" s="102"/>
      <c r="O14" s="106" t="s">
        <v>424</v>
      </c>
      <c r="P14" s="106"/>
      <c r="Q14" s="106"/>
      <c r="R14" s="106"/>
      <c r="S14" s="106"/>
      <c r="T14" s="106">
        <v>0</v>
      </c>
      <c r="U14" s="106"/>
      <c r="V14" s="106"/>
      <c r="W14" s="107">
        <v>0</v>
      </c>
      <c r="X14" s="107"/>
      <c r="Y14" s="107"/>
      <c r="Z14" s="107"/>
      <c r="AA14" s="64"/>
    </row>
    <row r="15" spans="1:27">
      <c r="A15" s="64"/>
      <c r="B15" s="100"/>
      <c r="C15" s="100"/>
      <c r="D15" s="101"/>
      <c r="E15" s="101"/>
      <c r="F15" s="101"/>
      <c r="G15" s="101"/>
      <c r="H15" s="101"/>
      <c r="I15" s="101"/>
      <c r="J15" s="101"/>
      <c r="K15" s="101"/>
      <c r="L15" s="102"/>
      <c r="M15" s="102"/>
      <c r="N15" s="102"/>
      <c r="O15" s="106" t="s">
        <v>425</v>
      </c>
      <c r="P15" s="106"/>
      <c r="Q15" s="106"/>
      <c r="R15" s="106"/>
      <c r="S15" s="106"/>
      <c r="T15" s="106">
        <v>0</v>
      </c>
      <c r="U15" s="106"/>
      <c r="V15" s="106"/>
      <c r="W15" s="107">
        <v>0</v>
      </c>
      <c r="X15" s="107"/>
      <c r="Y15" s="107"/>
      <c r="Z15" s="107"/>
      <c r="AA15" s="64"/>
    </row>
    <row r="16" spans="1:27">
      <c r="A16" s="64"/>
      <c r="B16" s="108" t="s">
        <v>426</v>
      </c>
      <c r="C16" s="108"/>
      <c r="D16" s="109" t="s">
        <v>547</v>
      </c>
      <c r="E16" s="109"/>
      <c r="F16" s="109"/>
      <c r="G16" s="109"/>
      <c r="H16" s="109"/>
      <c r="I16" s="109"/>
      <c r="J16" s="109"/>
      <c r="K16" s="109"/>
      <c r="L16" s="110" t="s">
        <v>420</v>
      </c>
      <c r="M16" s="110"/>
      <c r="N16" s="110"/>
      <c r="O16" s="111">
        <v>8.16</v>
      </c>
      <c r="P16" s="111"/>
      <c r="Q16" s="111"/>
      <c r="R16" s="111"/>
      <c r="S16" s="111"/>
      <c r="T16" s="111" t="s">
        <v>398</v>
      </c>
      <c r="U16" s="111"/>
      <c r="V16" s="111"/>
      <c r="W16" s="112" t="s">
        <v>398</v>
      </c>
      <c r="X16" s="112"/>
      <c r="Y16" s="112"/>
      <c r="Z16" s="112"/>
      <c r="AA16" s="64"/>
    </row>
    <row r="17" spans="1:27">
      <c r="A17" s="64"/>
      <c r="B17" s="108" t="s">
        <v>548</v>
      </c>
      <c r="C17" s="108"/>
      <c r="D17" s="109" t="s">
        <v>549</v>
      </c>
      <c r="E17" s="109"/>
      <c r="F17" s="109"/>
      <c r="G17" s="109"/>
      <c r="H17" s="109"/>
      <c r="I17" s="109"/>
      <c r="J17" s="109"/>
      <c r="K17" s="109"/>
      <c r="L17" s="110" t="s">
        <v>420</v>
      </c>
      <c r="M17" s="110"/>
      <c r="N17" s="110"/>
      <c r="O17" s="111">
        <v>8</v>
      </c>
      <c r="P17" s="111"/>
      <c r="Q17" s="111"/>
      <c r="R17" s="111"/>
      <c r="S17" s="111"/>
      <c r="T17" s="111" t="s">
        <v>398</v>
      </c>
      <c r="U17" s="111"/>
      <c r="V17" s="111"/>
      <c r="W17" s="112" t="s">
        <v>398</v>
      </c>
      <c r="X17" s="112"/>
      <c r="Y17" s="112"/>
      <c r="Z17" s="112"/>
      <c r="AA17" s="64"/>
    </row>
    <row r="18" spans="1:27">
      <c r="A18" s="64"/>
      <c r="B18" s="108" t="s">
        <v>550</v>
      </c>
      <c r="C18" s="108"/>
      <c r="D18" s="109" t="s">
        <v>551</v>
      </c>
      <c r="E18" s="109"/>
      <c r="F18" s="109"/>
      <c r="G18" s="109"/>
      <c r="H18" s="109"/>
      <c r="I18" s="109"/>
      <c r="J18" s="109"/>
      <c r="K18" s="109"/>
      <c r="L18" s="110" t="s">
        <v>420</v>
      </c>
      <c r="M18" s="110"/>
      <c r="N18" s="110"/>
      <c r="O18" s="111">
        <v>16</v>
      </c>
      <c r="P18" s="111"/>
      <c r="Q18" s="111"/>
      <c r="R18" s="111"/>
      <c r="S18" s="111"/>
      <c r="T18" s="111" t="s">
        <v>398</v>
      </c>
      <c r="U18" s="111"/>
      <c r="V18" s="111"/>
      <c r="W18" s="112" t="s">
        <v>398</v>
      </c>
      <c r="X18" s="112"/>
      <c r="Y18" s="112"/>
      <c r="Z18" s="112"/>
      <c r="AA18" s="64"/>
    </row>
    <row r="19" spans="1:27">
      <c r="A19" s="64"/>
      <c r="B19" s="100" t="s">
        <v>231</v>
      </c>
      <c r="C19" s="100"/>
      <c r="D19" s="101" t="s">
        <v>545</v>
      </c>
      <c r="E19" s="101"/>
      <c r="F19" s="101"/>
      <c r="G19" s="101"/>
      <c r="H19" s="101"/>
      <c r="I19" s="101"/>
      <c r="J19" s="101"/>
      <c r="K19" s="101"/>
      <c r="L19" s="102" t="s">
        <v>546</v>
      </c>
      <c r="M19" s="102"/>
      <c r="N19" s="102"/>
      <c r="O19" s="103">
        <v>16</v>
      </c>
      <c r="P19" s="103"/>
      <c r="Q19" s="103"/>
      <c r="R19" s="103"/>
      <c r="S19" s="103"/>
      <c r="T19" s="104">
        <v>0</v>
      </c>
      <c r="U19" s="104"/>
      <c r="V19" s="104"/>
      <c r="W19" s="105">
        <v>0</v>
      </c>
      <c r="X19" s="105"/>
      <c r="Y19" s="105"/>
      <c r="Z19" s="105"/>
      <c r="AA19" s="64"/>
    </row>
    <row r="20" spans="1:27">
      <c r="A20" s="64"/>
      <c r="B20" s="100"/>
      <c r="C20" s="100"/>
      <c r="D20" s="101"/>
      <c r="E20" s="101"/>
      <c r="F20" s="101"/>
      <c r="G20" s="101"/>
      <c r="H20" s="101"/>
      <c r="I20" s="101"/>
      <c r="J20" s="101"/>
      <c r="K20" s="101"/>
      <c r="L20" s="102"/>
      <c r="M20" s="102"/>
      <c r="N20" s="102"/>
      <c r="O20" s="106" t="s">
        <v>422</v>
      </c>
      <c r="P20" s="106"/>
      <c r="Q20" s="106"/>
      <c r="R20" s="106"/>
      <c r="S20" s="106"/>
      <c r="T20" s="106">
        <v>0</v>
      </c>
      <c r="U20" s="106"/>
      <c r="V20" s="106"/>
      <c r="W20" s="107">
        <v>0</v>
      </c>
      <c r="X20" s="107"/>
      <c r="Y20" s="107"/>
      <c r="Z20" s="107"/>
      <c r="AA20" s="64"/>
    </row>
    <row r="21" spans="1:27">
      <c r="A21" s="64"/>
      <c r="B21" s="100"/>
      <c r="C21" s="100"/>
      <c r="D21" s="101"/>
      <c r="E21" s="101"/>
      <c r="F21" s="101"/>
      <c r="G21" s="101"/>
      <c r="H21" s="101"/>
      <c r="I21" s="101"/>
      <c r="J21" s="101"/>
      <c r="K21" s="101"/>
      <c r="L21" s="102"/>
      <c r="M21" s="102"/>
      <c r="N21" s="102"/>
      <c r="O21" s="106" t="s">
        <v>423</v>
      </c>
      <c r="P21" s="106"/>
      <c r="Q21" s="106"/>
      <c r="R21" s="106"/>
      <c r="S21" s="106"/>
      <c r="T21" s="106">
        <v>0</v>
      </c>
      <c r="U21" s="106"/>
      <c r="V21" s="106"/>
      <c r="W21" s="107">
        <v>0</v>
      </c>
      <c r="X21" s="107"/>
      <c r="Y21" s="107"/>
      <c r="Z21" s="107"/>
      <c r="AA21" s="64"/>
    </row>
    <row r="22" spans="1:27">
      <c r="A22" s="64"/>
      <c r="B22" s="100"/>
      <c r="C22" s="100"/>
      <c r="D22" s="101"/>
      <c r="E22" s="101"/>
      <c r="F22" s="101"/>
      <c r="G22" s="101"/>
      <c r="H22" s="101"/>
      <c r="I22" s="101"/>
      <c r="J22" s="101"/>
      <c r="K22" s="101"/>
      <c r="L22" s="102"/>
      <c r="M22" s="102"/>
      <c r="N22" s="102"/>
      <c r="O22" s="106" t="s">
        <v>424</v>
      </c>
      <c r="P22" s="106"/>
      <c r="Q22" s="106"/>
      <c r="R22" s="106"/>
      <c r="S22" s="106"/>
      <c r="T22" s="106">
        <v>0</v>
      </c>
      <c r="U22" s="106"/>
      <c r="V22" s="106"/>
      <c r="W22" s="107">
        <v>0</v>
      </c>
      <c r="X22" s="107"/>
      <c r="Y22" s="107"/>
      <c r="Z22" s="107"/>
      <c r="AA22" s="64"/>
    </row>
    <row r="23" spans="1:27">
      <c r="A23" s="64"/>
      <c r="B23" s="100"/>
      <c r="C23" s="100"/>
      <c r="D23" s="101"/>
      <c r="E23" s="101"/>
      <c r="F23" s="101"/>
      <c r="G23" s="101"/>
      <c r="H23" s="101"/>
      <c r="I23" s="101"/>
      <c r="J23" s="101"/>
      <c r="K23" s="101"/>
      <c r="L23" s="102"/>
      <c r="M23" s="102"/>
      <c r="N23" s="102"/>
      <c r="O23" s="106" t="s">
        <v>425</v>
      </c>
      <c r="P23" s="106"/>
      <c r="Q23" s="106"/>
      <c r="R23" s="106"/>
      <c r="S23" s="106"/>
      <c r="T23" s="106">
        <v>0</v>
      </c>
      <c r="U23" s="106"/>
      <c r="V23" s="106"/>
      <c r="W23" s="107">
        <v>0</v>
      </c>
      <c r="X23" s="107"/>
      <c r="Y23" s="107"/>
      <c r="Z23" s="107"/>
      <c r="AA23" s="64"/>
    </row>
    <row r="24" spans="1:27">
      <c r="A24" s="64"/>
      <c r="B24" s="108" t="s">
        <v>427</v>
      </c>
      <c r="C24" s="108"/>
      <c r="D24" s="109" t="s">
        <v>552</v>
      </c>
      <c r="E24" s="109"/>
      <c r="F24" s="109"/>
      <c r="G24" s="109"/>
      <c r="H24" s="109"/>
      <c r="I24" s="109"/>
      <c r="J24" s="109"/>
      <c r="K24" s="109"/>
      <c r="L24" s="110" t="s">
        <v>420</v>
      </c>
      <c r="M24" s="110"/>
      <c r="N24" s="110"/>
      <c r="O24" s="111">
        <v>16.32</v>
      </c>
      <c r="P24" s="111"/>
      <c r="Q24" s="111"/>
      <c r="R24" s="111"/>
      <c r="S24" s="111"/>
      <c r="T24" s="111" t="s">
        <v>398</v>
      </c>
      <c r="U24" s="111"/>
      <c r="V24" s="111"/>
      <c r="W24" s="112" t="s">
        <v>398</v>
      </c>
      <c r="X24" s="112"/>
      <c r="Y24" s="112"/>
      <c r="Z24" s="112"/>
      <c r="AA24" s="64"/>
    </row>
    <row r="25" spans="1:27">
      <c r="A25" s="64"/>
      <c r="B25" s="108" t="s">
        <v>553</v>
      </c>
      <c r="C25" s="108"/>
      <c r="D25" s="109" t="s">
        <v>549</v>
      </c>
      <c r="E25" s="109"/>
      <c r="F25" s="109"/>
      <c r="G25" s="109"/>
      <c r="H25" s="109"/>
      <c r="I25" s="109"/>
      <c r="J25" s="109"/>
      <c r="K25" s="109"/>
      <c r="L25" s="110" t="s">
        <v>420</v>
      </c>
      <c r="M25" s="110"/>
      <c r="N25" s="110"/>
      <c r="O25" s="111">
        <v>16</v>
      </c>
      <c r="P25" s="111"/>
      <c r="Q25" s="111"/>
      <c r="R25" s="111"/>
      <c r="S25" s="111"/>
      <c r="T25" s="111" t="s">
        <v>398</v>
      </c>
      <c r="U25" s="111"/>
      <c r="V25" s="111"/>
      <c r="W25" s="112" t="s">
        <v>398</v>
      </c>
      <c r="X25" s="112"/>
      <c r="Y25" s="112"/>
      <c r="Z25" s="112"/>
      <c r="AA25" s="64"/>
    </row>
    <row r="26" spans="1:27">
      <c r="A26" s="64"/>
      <c r="B26" s="108" t="s">
        <v>554</v>
      </c>
      <c r="C26" s="108"/>
      <c r="D26" s="109" t="s">
        <v>551</v>
      </c>
      <c r="E26" s="109"/>
      <c r="F26" s="109"/>
      <c r="G26" s="109"/>
      <c r="H26" s="109"/>
      <c r="I26" s="109"/>
      <c r="J26" s="109"/>
      <c r="K26" s="109"/>
      <c r="L26" s="110" t="s">
        <v>420</v>
      </c>
      <c r="M26" s="110"/>
      <c r="N26" s="110"/>
      <c r="O26" s="111">
        <v>32</v>
      </c>
      <c r="P26" s="111"/>
      <c r="Q26" s="111"/>
      <c r="R26" s="111"/>
      <c r="S26" s="111"/>
      <c r="T26" s="111" t="s">
        <v>398</v>
      </c>
      <c r="U26" s="111"/>
      <c r="V26" s="111"/>
      <c r="W26" s="112" t="s">
        <v>398</v>
      </c>
      <c r="X26" s="112"/>
      <c r="Y26" s="112"/>
      <c r="Z26" s="112"/>
      <c r="AA26" s="64"/>
    </row>
    <row r="27" spans="1:27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</row>
    <row r="28" spans="1:27" s="139" customFormat="1" ht="12" customHeight="1">
      <c r="A28" s="138"/>
      <c r="B28" s="138"/>
      <c r="C28" s="138"/>
      <c r="D28" s="153" t="s">
        <v>114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42">
        <f>W11+W19</f>
        <v>0</v>
      </c>
      <c r="X28" s="142"/>
      <c r="Y28" s="142"/>
      <c r="Z28" s="149"/>
      <c r="AA28" s="138"/>
    </row>
    <row r="29" spans="1:27" s="114" customFormat="1" ht="12" customHeight="1">
      <c r="A29" s="113"/>
      <c r="B29" s="113"/>
      <c r="C29" s="113"/>
      <c r="D29" s="154" t="s">
        <v>125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48"/>
      <c r="X29" s="148"/>
      <c r="Y29" s="148"/>
      <c r="Z29" s="150"/>
      <c r="AA29" s="113"/>
    </row>
    <row r="30" spans="1:27" s="114" customFormat="1" ht="12" customHeight="1">
      <c r="A30" s="113"/>
      <c r="B30" s="113"/>
      <c r="C30" s="113"/>
      <c r="D30" s="154" t="str">
        <f>CONCATENATE("  ","Contributie asiguratori ")</f>
        <v xml:space="preserve">  Contributie asiguratori </v>
      </c>
      <c r="E30" s="154"/>
      <c r="F30" s="154"/>
      <c r="G30" s="154"/>
      <c r="H30" s="154"/>
      <c r="I30" s="144">
        <v>2.5000000000000001E-2</v>
      </c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2">
        <f>I30*(W13+W21)</f>
        <v>0</v>
      </c>
      <c r="X30" s="142"/>
      <c r="Y30" s="142"/>
      <c r="Z30" s="150"/>
      <c r="AA30" s="113"/>
    </row>
    <row r="31" spans="1:27" s="114" customFormat="1" ht="12" customHeight="1">
      <c r="A31" s="113"/>
      <c r="B31" s="113"/>
      <c r="C31" s="113"/>
      <c r="D31" s="153" t="s">
        <v>430</v>
      </c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42">
        <f>W28+W30</f>
        <v>0</v>
      </c>
      <c r="X31" s="142"/>
      <c r="Y31" s="142"/>
      <c r="Z31" s="150"/>
      <c r="AA31" s="113"/>
    </row>
    <row r="32" spans="1:27" s="114" customFormat="1" ht="12" customHeight="1">
      <c r="A32" s="113"/>
      <c r="B32" s="113"/>
      <c r="C32" s="113"/>
      <c r="D32" s="154" t="s">
        <v>437</v>
      </c>
      <c r="E32" s="154"/>
      <c r="F32" s="154"/>
      <c r="G32" s="154"/>
      <c r="H32" s="154"/>
      <c r="I32" s="146">
        <v>0</v>
      </c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2">
        <f>W31*I32</f>
        <v>0</v>
      </c>
      <c r="X32" s="142"/>
      <c r="Y32" s="142"/>
      <c r="Z32" s="150"/>
      <c r="AA32" s="113"/>
    </row>
    <row r="33" spans="1:27" s="114" customFormat="1" ht="12" customHeight="1">
      <c r="A33" s="113"/>
      <c r="B33" s="113"/>
      <c r="C33" s="113"/>
      <c r="D33" s="154" t="s">
        <v>438</v>
      </c>
      <c r="E33" s="154"/>
      <c r="F33" s="154"/>
      <c r="G33" s="154"/>
      <c r="H33" s="154"/>
      <c r="I33" s="146">
        <v>0</v>
      </c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2">
        <f>(W31+W32)*I33</f>
        <v>0</v>
      </c>
      <c r="X33" s="142"/>
      <c r="Y33" s="142"/>
      <c r="Z33" s="150"/>
      <c r="AA33" s="113"/>
    </row>
    <row r="34" spans="1:27" s="114" customFormat="1" ht="12" customHeight="1">
      <c r="A34" s="113"/>
      <c r="B34" s="113"/>
      <c r="C34" s="113"/>
      <c r="D34" s="153" t="s">
        <v>9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42">
        <f>W31+W32+W33</f>
        <v>0</v>
      </c>
      <c r="X34" s="142"/>
      <c r="Y34" s="142"/>
      <c r="Z34" s="150"/>
      <c r="AA34" s="113"/>
    </row>
    <row r="35" spans="1:27" s="114" customFormat="1" ht="12" customHeight="1">
      <c r="A35" s="113"/>
      <c r="B35" s="113"/>
      <c r="C35" s="113"/>
      <c r="D35" s="145" t="s">
        <v>439</v>
      </c>
      <c r="E35" s="143"/>
      <c r="F35" s="143"/>
      <c r="G35" s="143"/>
      <c r="H35" s="143"/>
      <c r="I35" s="146">
        <v>0</v>
      </c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2">
        <f>W34*I35</f>
        <v>0</v>
      </c>
      <c r="X35" s="142"/>
      <c r="Y35" s="142"/>
      <c r="Z35" s="151"/>
      <c r="AA35" s="113"/>
    </row>
    <row r="36" spans="1:27" s="114" customFormat="1" ht="12" customHeight="1">
      <c r="A36" s="113"/>
      <c r="B36" s="113"/>
      <c r="C36" s="113"/>
      <c r="D36" s="153" t="s">
        <v>440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42">
        <f>W34+W35</f>
        <v>0</v>
      </c>
      <c r="X36" s="142">
        <f>W34+X35</f>
        <v>0</v>
      </c>
      <c r="Y36" s="142"/>
      <c r="Z36" s="152"/>
      <c r="AA36" s="113"/>
    </row>
    <row r="37" spans="1:27" s="114" customFormat="1" ht="12" customHeight="1">
      <c r="A37" s="113"/>
      <c r="B37" s="113"/>
      <c r="C37" s="113"/>
      <c r="D37" s="154" t="s">
        <v>441</v>
      </c>
      <c r="E37" s="154"/>
      <c r="F37" s="154"/>
      <c r="G37" s="154"/>
      <c r="H37" s="154"/>
      <c r="I37" s="147">
        <v>0.19</v>
      </c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2">
        <f>W36*I37</f>
        <v>0</v>
      </c>
      <c r="X37" s="142">
        <f>X36*I37</f>
        <v>0</v>
      </c>
      <c r="Y37" s="142"/>
      <c r="Z37" s="152"/>
      <c r="AA37" s="113"/>
    </row>
    <row r="38" spans="1:27" s="139" customFormat="1" ht="12" customHeight="1">
      <c r="A38" s="138"/>
      <c r="B38" s="138"/>
      <c r="C38" s="138"/>
      <c r="D38" s="153" t="s">
        <v>442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42">
        <f>W36+W37</f>
        <v>0</v>
      </c>
      <c r="X38" s="142">
        <f>X36+X37</f>
        <v>0</v>
      </c>
      <c r="Y38" s="142"/>
      <c r="Z38" s="152"/>
      <c r="AA38" s="138"/>
    </row>
  </sheetData>
  <mergeCells count="122">
    <mergeCell ref="D36:V36"/>
    <mergeCell ref="W36:Y36"/>
    <mergeCell ref="D37:H37"/>
    <mergeCell ref="J37:V37"/>
    <mergeCell ref="W37:Y37"/>
    <mergeCell ref="D38:V38"/>
    <mergeCell ref="W38:Y38"/>
    <mergeCell ref="D33:H33"/>
    <mergeCell ref="J33:V33"/>
    <mergeCell ref="W33:Y33"/>
    <mergeCell ref="D34:V34"/>
    <mergeCell ref="W34:Y34"/>
    <mergeCell ref="J35:V35"/>
    <mergeCell ref="W35:Y35"/>
    <mergeCell ref="D30:H30"/>
    <mergeCell ref="J30:V30"/>
    <mergeCell ref="W30:Y30"/>
    <mergeCell ref="D31:V31"/>
    <mergeCell ref="W31:Y31"/>
    <mergeCell ref="D32:H32"/>
    <mergeCell ref="J32:V32"/>
    <mergeCell ref="W32:Y32"/>
    <mergeCell ref="D28:V28"/>
    <mergeCell ref="W28:Y28"/>
    <mergeCell ref="D29:V29"/>
    <mergeCell ref="W29:Y29"/>
    <mergeCell ref="B26:C26"/>
    <mergeCell ref="D26:K26"/>
    <mergeCell ref="L26:N26"/>
    <mergeCell ref="O26:S26"/>
    <mergeCell ref="T26:V26"/>
    <mergeCell ref="W26:Z26"/>
    <mergeCell ref="B25:C25"/>
    <mergeCell ref="D25:K25"/>
    <mergeCell ref="L25:N25"/>
    <mergeCell ref="O25:S25"/>
    <mergeCell ref="T25:V25"/>
    <mergeCell ref="W25:Z25"/>
    <mergeCell ref="B24:C24"/>
    <mergeCell ref="D24:K24"/>
    <mergeCell ref="L24:N24"/>
    <mergeCell ref="O24:S24"/>
    <mergeCell ref="T24:V24"/>
    <mergeCell ref="W24:Z24"/>
    <mergeCell ref="T21:V21"/>
    <mergeCell ref="W21:Z21"/>
    <mergeCell ref="O22:S22"/>
    <mergeCell ref="T22:V22"/>
    <mergeCell ref="W22:Z22"/>
    <mergeCell ref="O23:S23"/>
    <mergeCell ref="T23:V23"/>
    <mergeCell ref="W23:Z23"/>
    <mergeCell ref="B19:C23"/>
    <mergeCell ref="D19:K23"/>
    <mergeCell ref="L19:N23"/>
    <mergeCell ref="O19:S19"/>
    <mergeCell ref="T19:V19"/>
    <mergeCell ref="W19:Z19"/>
    <mergeCell ref="O20:S20"/>
    <mergeCell ref="T20:V20"/>
    <mergeCell ref="W20:Z20"/>
    <mergeCell ref="O21:S21"/>
    <mergeCell ref="B18:C18"/>
    <mergeCell ref="D18:K18"/>
    <mergeCell ref="L18:N18"/>
    <mergeCell ref="O18:S18"/>
    <mergeCell ref="T18:V18"/>
    <mergeCell ref="W18:Z18"/>
    <mergeCell ref="B17:C17"/>
    <mergeCell ref="D17:K17"/>
    <mergeCell ref="L17:N17"/>
    <mergeCell ref="O17:S17"/>
    <mergeCell ref="T17:V17"/>
    <mergeCell ref="W17:Z17"/>
    <mergeCell ref="B16:C16"/>
    <mergeCell ref="D16:K16"/>
    <mergeCell ref="L16:N16"/>
    <mergeCell ref="O16:S16"/>
    <mergeCell ref="T16:V16"/>
    <mergeCell ref="W16:Z16"/>
    <mergeCell ref="T13:V13"/>
    <mergeCell ref="W13:Z13"/>
    <mergeCell ref="O14:S14"/>
    <mergeCell ref="T14:V14"/>
    <mergeCell ref="W14:Z14"/>
    <mergeCell ref="O15:S15"/>
    <mergeCell ref="T15:V15"/>
    <mergeCell ref="W15:Z15"/>
    <mergeCell ref="B11:C15"/>
    <mergeCell ref="D11:K15"/>
    <mergeCell ref="L11:N15"/>
    <mergeCell ref="O11:S11"/>
    <mergeCell ref="T11:V11"/>
    <mergeCell ref="W11:Z11"/>
    <mergeCell ref="O12:S12"/>
    <mergeCell ref="T12:V12"/>
    <mergeCell ref="W12:Z12"/>
    <mergeCell ref="O13:S13"/>
    <mergeCell ref="B10:C10"/>
    <mergeCell ref="D10:K10"/>
    <mergeCell ref="L10:N10"/>
    <mergeCell ref="O10:S10"/>
    <mergeCell ref="T10:V10"/>
    <mergeCell ref="W10:Z10"/>
    <mergeCell ref="B6:Z6"/>
    <mergeCell ref="B8:S8"/>
    <mergeCell ref="T8:Z8"/>
    <mergeCell ref="B9:C9"/>
    <mergeCell ref="D9:K9"/>
    <mergeCell ref="L9:N9"/>
    <mergeCell ref="O9:S9"/>
    <mergeCell ref="T9:V9"/>
    <mergeCell ref="W9:Z9"/>
    <mergeCell ref="B2:D2"/>
    <mergeCell ref="E2:Q2"/>
    <mergeCell ref="R2:Z5"/>
    <mergeCell ref="B3:D3"/>
    <mergeCell ref="E3:Q3"/>
    <mergeCell ref="B4:D4"/>
    <mergeCell ref="E4:Q4"/>
    <mergeCell ref="B5:D5"/>
    <mergeCell ref="E5:Q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F10F3-BC14-4D10-BEB2-77932CDE1DD8}">
  <dimension ref="A1:AA94"/>
  <sheetViews>
    <sheetView topLeftCell="A78" workbookViewId="0">
      <selection activeCell="A84" sqref="A84:XFD94"/>
    </sheetView>
  </sheetViews>
  <sheetFormatPr defaultRowHeight="14.5"/>
  <cols>
    <col min="1" max="1" width="3.453125" customWidth="1"/>
    <col min="2" max="2" width="5" customWidth="1"/>
    <col min="3" max="3" width="0.7265625" customWidth="1"/>
    <col min="4" max="4" width="6" customWidth="1"/>
    <col min="5" max="5" width="13.453125" customWidth="1"/>
    <col min="6" max="6" width="5" customWidth="1"/>
    <col min="7" max="7" width="3.453125" customWidth="1"/>
    <col min="8" max="8" width="1.7265625" customWidth="1"/>
    <col min="9" max="9" width="11.7265625" customWidth="1"/>
    <col min="10" max="10" width="0.81640625" customWidth="1"/>
    <col min="11" max="11" width="3.81640625" customWidth="1"/>
    <col min="12" max="12" width="3.7265625" customWidth="1"/>
    <col min="13" max="13" width="0.81640625" customWidth="1"/>
    <col min="14" max="14" width="2.1796875" customWidth="1"/>
    <col min="15" max="15" width="0.26953125" customWidth="1"/>
    <col min="16" max="16" width="1.7265625" customWidth="1"/>
    <col min="17" max="17" width="5" customWidth="1"/>
    <col min="18" max="19" width="1.7265625" customWidth="1"/>
    <col min="20" max="21" width="3.453125" customWidth="1"/>
    <col min="22" max="23" width="5" customWidth="1"/>
    <col min="24" max="25" width="3.453125" customWidth="1"/>
    <col min="26" max="26" width="0.81640625" customWidth="1"/>
    <col min="27" max="27" width="3.453125" customWidth="1"/>
    <col min="257" max="257" width="3.453125" customWidth="1"/>
    <col min="258" max="258" width="5" customWidth="1"/>
    <col min="259" max="259" width="0.7265625" customWidth="1"/>
    <col min="260" max="260" width="6" customWidth="1"/>
    <col min="261" max="261" width="13.453125" customWidth="1"/>
    <col min="262" max="262" width="5" customWidth="1"/>
    <col min="263" max="263" width="3.453125" customWidth="1"/>
    <col min="264" max="264" width="1.7265625" customWidth="1"/>
    <col min="265" max="265" width="11.7265625" customWidth="1"/>
    <col min="266" max="266" width="0.81640625" customWidth="1"/>
    <col min="267" max="267" width="3.81640625" customWidth="1"/>
    <col min="268" max="268" width="3.7265625" customWidth="1"/>
    <col min="269" max="269" width="0.81640625" customWidth="1"/>
    <col min="270" max="270" width="2.1796875" customWidth="1"/>
    <col min="271" max="271" width="0.26953125" customWidth="1"/>
    <col min="272" max="272" width="1.7265625" customWidth="1"/>
    <col min="273" max="273" width="5" customWidth="1"/>
    <col min="274" max="275" width="1.7265625" customWidth="1"/>
    <col min="276" max="277" width="3.453125" customWidth="1"/>
    <col min="278" max="279" width="5" customWidth="1"/>
    <col min="280" max="281" width="3.453125" customWidth="1"/>
    <col min="282" max="282" width="0.81640625" customWidth="1"/>
    <col min="283" max="283" width="3.453125" customWidth="1"/>
    <col min="513" max="513" width="3.453125" customWidth="1"/>
    <col min="514" max="514" width="5" customWidth="1"/>
    <col min="515" max="515" width="0.7265625" customWidth="1"/>
    <col min="516" max="516" width="6" customWidth="1"/>
    <col min="517" max="517" width="13.453125" customWidth="1"/>
    <col min="518" max="518" width="5" customWidth="1"/>
    <col min="519" max="519" width="3.453125" customWidth="1"/>
    <col min="520" max="520" width="1.7265625" customWidth="1"/>
    <col min="521" max="521" width="11.7265625" customWidth="1"/>
    <col min="522" max="522" width="0.81640625" customWidth="1"/>
    <col min="523" max="523" width="3.81640625" customWidth="1"/>
    <col min="524" max="524" width="3.7265625" customWidth="1"/>
    <col min="525" max="525" width="0.81640625" customWidth="1"/>
    <col min="526" max="526" width="2.1796875" customWidth="1"/>
    <col min="527" max="527" width="0.26953125" customWidth="1"/>
    <col min="528" max="528" width="1.7265625" customWidth="1"/>
    <col min="529" max="529" width="5" customWidth="1"/>
    <col min="530" max="531" width="1.7265625" customWidth="1"/>
    <col min="532" max="533" width="3.453125" customWidth="1"/>
    <col min="534" max="535" width="5" customWidth="1"/>
    <col min="536" max="537" width="3.453125" customWidth="1"/>
    <col min="538" max="538" width="0.81640625" customWidth="1"/>
    <col min="539" max="539" width="3.453125" customWidth="1"/>
    <col min="769" max="769" width="3.453125" customWidth="1"/>
    <col min="770" max="770" width="5" customWidth="1"/>
    <col min="771" max="771" width="0.7265625" customWidth="1"/>
    <col min="772" max="772" width="6" customWidth="1"/>
    <col min="773" max="773" width="13.453125" customWidth="1"/>
    <col min="774" max="774" width="5" customWidth="1"/>
    <col min="775" max="775" width="3.453125" customWidth="1"/>
    <col min="776" max="776" width="1.7265625" customWidth="1"/>
    <col min="777" max="777" width="11.7265625" customWidth="1"/>
    <col min="778" max="778" width="0.81640625" customWidth="1"/>
    <col min="779" max="779" width="3.81640625" customWidth="1"/>
    <col min="780" max="780" width="3.7265625" customWidth="1"/>
    <col min="781" max="781" width="0.81640625" customWidth="1"/>
    <col min="782" max="782" width="2.1796875" customWidth="1"/>
    <col min="783" max="783" width="0.26953125" customWidth="1"/>
    <col min="784" max="784" width="1.7265625" customWidth="1"/>
    <col min="785" max="785" width="5" customWidth="1"/>
    <col min="786" max="787" width="1.7265625" customWidth="1"/>
    <col min="788" max="789" width="3.453125" customWidth="1"/>
    <col min="790" max="791" width="5" customWidth="1"/>
    <col min="792" max="793" width="3.453125" customWidth="1"/>
    <col min="794" max="794" width="0.81640625" customWidth="1"/>
    <col min="795" max="795" width="3.453125" customWidth="1"/>
    <col min="1025" max="1025" width="3.453125" customWidth="1"/>
    <col min="1026" max="1026" width="5" customWidth="1"/>
    <col min="1027" max="1027" width="0.7265625" customWidth="1"/>
    <col min="1028" max="1028" width="6" customWidth="1"/>
    <col min="1029" max="1029" width="13.453125" customWidth="1"/>
    <col min="1030" max="1030" width="5" customWidth="1"/>
    <col min="1031" max="1031" width="3.453125" customWidth="1"/>
    <col min="1032" max="1032" width="1.7265625" customWidth="1"/>
    <col min="1033" max="1033" width="11.7265625" customWidth="1"/>
    <col min="1034" max="1034" width="0.81640625" customWidth="1"/>
    <col min="1035" max="1035" width="3.81640625" customWidth="1"/>
    <col min="1036" max="1036" width="3.7265625" customWidth="1"/>
    <col min="1037" max="1037" width="0.81640625" customWidth="1"/>
    <col min="1038" max="1038" width="2.1796875" customWidth="1"/>
    <col min="1039" max="1039" width="0.26953125" customWidth="1"/>
    <col min="1040" max="1040" width="1.7265625" customWidth="1"/>
    <col min="1041" max="1041" width="5" customWidth="1"/>
    <col min="1042" max="1043" width="1.7265625" customWidth="1"/>
    <col min="1044" max="1045" width="3.453125" customWidth="1"/>
    <col min="1046" max="1047" width="5" customWidth="1"/>
    <col min="1048" max="1049" width="3.453125" customWidth="1"/>
    <col min="1050" max="1050" width="0.81640625" customWidth="1"/>
    <col min="1051" max="1051" width="3.453125" customWidth="1"/>
    <col min="1281" max="1281" width="3.453125" customWidth="1"/>
    <col min="1282" max="1282" width="5" customWidth="1"/>
    <col min="1283" max="1283" width="0.7265625" customWidth="1"/>
    <col min="1284" max="1284" width="6" customWidth="1"/>
    <col min="1285" max="1285" width="13.453125" customWidth="1"/>
    <col min="1286" max="1286" width="5" customWidth="1"/>
    <col min="1287" max="1287" width="3.453125" customWidth="1"/>
    <col min="1288" max="1288" width="1.7265625" customWidth="1"/>
    <col min="1289" max="1289" width="11.7265625" customWidth="1"/>
    <col min="1290" max="1290" width="0.81640625" customWidth="1"/>
    <col min="1291" max="1291" width="3.81640625" customWidth="1"/>
    <col min="1292" max="1292" width="3.7265625" customWidth="1"/>
    <col min="1293" max="1293" width="0.81640625" customWidth="1"/>
    <col min="1294" max="1294" width="2.1796875" customWidth="1"/>
    <col min="1295" max="1295" width="0.26953125" customWidth="1"/>
    <col min="1296" max="1296" width="1.7265625" customWidth="1"/>
    <col min="1297" max="1297" width="5" customWidth="1"/>
    <col min="1298" max="1299" width="1.7265625" customWidth="1"/>
    <col min="1300" max="1301" width="3.453125" customWidth="1"/>
    <col min="1302" max="1303" width="5" customWidth="1"/>
    <col min="1304" max="1305" width="3.453125" customWidth="1"/>
    <col min="1306" max="1306" width="0.81640625" customWidth="1"/>
    <col min="1307" max="1307" width="3.453125" customWidth="1"/>
    <col min="1537" max="1537" width="3.453125" customWidth="1"/>
    <col min="1538" max="1538" width="5" customWidth="1"/>
    <col min="1539" max="1539" width="0.7265625" customWidth="1"/>
    <col min="1540" max="1540" width="6" customWidth="1"/>
    <col min="1541" max="1541" width="13.453125" customWidth="1"/>
    <col min="1542" max="1542" width="5" customWidth="1"/>
    <col min="1543" max="1543" width="3.453125" customWidth="1"/>
    <col min="1544" max="1544" width="1.7265625" customWidth="1"/>
    <col min="1545" max="1545" width="11.7265625" customWidth="1"/>
    <col min="1546" max="1546" width="0.81640625" customWidth="1"/>
    <col min="1547" max="1547" width="3.81640625" customWidth="1"/>
    <col min="1548" max="1548" width="3.7265625" customWidth="1"/>
    <col min="1549" max="1549" width="0.81640625" customWidth="1"/>
    <col min="1550" max="1550" width="2.1796875" customWidth="1"/>
    <col min="1551" max="1551" width="0.26953125" customWidth="1"/>
    <col min="1552" max="1552" width="1.7265625" customWidth="1"/>
    <col min="1553" max="1553" width="5" customWidth="1"/>
    <col min="1554" max="1555" width="1.7265625" customWidth="1"/>
    <col min="1556" max="1557" width="3.453125" customWidth="1"/>
    <col min="1558" max="1559" width="5" customWidth="1"/>
    <col min="1560" max="1561" width="3.453125" customWidth="1"/>
    <col min="1562" max="1562" width="0.81640625" customWidth="1"/>
    <col min="1563" max="1563" width="3.453125" customWidth="1"/>
    <col min="1793" max="1793" width="3.453125" customWidth="1"/>
    <col min="1794" max="1794" width="5" customWidth="1"/>
    <col min="1795" max="1795" width="0.7265625" customWidth="1"/>
    <col min="1796" max="1796" width="6" customWidth="1"/>
    <col min="1797" max="1797" width="13.453125" customWidth="1"/>
    <col min="1798" max="1798" width="5" customWidth="1"/>
    <col min="1799" max="1799" width="3.453125" customWidth="1"/>
    <col min="1800" max="1800" width="1.7265625" customWidth="1"/>
    <col min="1801" max="1801" width="11.7265625" customWidth="1"/>
    <col min="1802" max="1802" width="0.81640625" customWidth="1"/>
    <col min="1803" max="1803" width="3.81640625" customWidth="1"/>
    <col min="1804" max="1804" width="3.7265625" customWidth="1"/>
    <col min="1805" max="1805" width="0.81640625" customWidth="1"/>
    <col min="1806" max="1806" width="2.1796875" customWidth="1"/>
    <col min="1807" max="1807" width="0.26953125" customWidth="1"/>
    <col min="1808" max="1808" width="1.7265625" customWidth="1"/>
    <col min="1809" max="1809" width="5" customWidth="1"/>
    <col min="1810" max="1811" width="1.7265625" customWidth="1"/>
    <col min="1812" max="1813" width="3.453125" customWidth="1"/>
    <col min="1814" max="1815" width="5" customWidth="1"/>
    <col min="1816" max="1817" width="3.453125" customWidth="1"/>
    <col min="1818" max="1818" width="0.81640625" customWidth="1"/>
    <col min="1819" max="1819" width="3.453125" customWidth="1"/>
    <col min="2049" max="2049" width="3.453125" customWidth="1"/>
    <col min="2050" max="2050" width="5" customWidth="1"/>
    <col min="2051" max="2051" width="0.7265625" customWidth="1"/>
    <col min="2052" max="2052" width="6" customWidth="1"/>
    <col min="2053" max="2053" width="13.453125" customWidth="1"/>
    <col min="2054" max="2054" width="5" customWidth="1"/>
    <col min="2055" max="2055" width="3.453125" customWidth="1"/>
    <col min="2056" max="2056" width="1.7265625" customWidth="1"/>
    <col min="2057" max="2057" width="11.7265625" customWidth="1"/>
    <col min="2058" max="2058" width="0.81640625" customWidth="1"/>
    <col min="2059" max="2059" width="3.81640625" customWidth="1"/>
    <col min="2060" max="2060" width="3.7265625" customWidth="1"/>
    <col min="2061" max="2061" width="0.81640625" customWidth="1"/>
    <col min="2062" max="2062" width="2.1796875" customWidth="1"/>
    <col min="2063" max="2063" width="0.26953125" customWidth="1"/>
    <col min="2064" max="2064" width="1.7265625" customWidth="1"/>
    <col min="2065" max="2065" width="5" customWidth="1"/>
    <col min="2066" max="2067" width="1.7265625" customWidth="1"/>
    <col min="2068" max="2069" width="3.453125" customWidth="1"/>
    <col min="2070" max="2071" width="5" customWidth="1"/>
    <col min="2072" max="2073" width="3.453125" customWidth="1"/>
    <col min="2074" max="2074" width="0.81640625" customWidth="1"/>
    <col min="2075" max="2075" width="3.453125" customWidth="1"/>
    <col min="2305" max="2305" width="3.453125" customWidth="1"/>
    <col min="2306" max="2306" width="5" customWidth="1"/>
    <col min="2307" max="2307" width="0.7265625" customWidth="1"/>
    <col min="2308" max="2308" width="6" customWidth="1"/>
    <col min="2309" max="2309" width="13.453125" customWidth="1"/>
    <col min="2310" max="2310" width="5" customWidth="1"/>
    <col min="2311" max="2311" width="3.453125" customWidth="1"/>
    <col min="2312" max="2312" width="1.7265625" customWidth="1"/>
    <col min="2313" max="2313" width="11.7265625" customWidth="1"/>
    <col min="2314" max="2314" width="0.81640625" customWidth="1"/>
    <col min="2315" max="2315" width="3.81640625" customWidth="1"/>
    <col min="2316" max="2316" width="3.7265625" customWidth="1"/>
    <col min="2317" max="2317" width="0.81640625" customWidth="1"/>
    <col min="2318" max="2318" width="2.1796875" customWidth="1"/>
    <col min="2319" max="2319" width="0.26953125" customWidth="1"/>
    <col min="2320" max="2320" width="1.7265625" customWidth="1"/>
    <col min="2321" max="2321" width="5" customWidth="1"/>
    <col min="2322" max="2323" width="1.7265625" customWidth="1"/>
    <col min="2324" max="2325" width="3.453125" customWidth="1"/>
    <col min="2326" max="2327" width="5" customWidth="1"/>
    <col min="2328" max="2329" width="3.453125" customWidth="1"/>
    <col min="2330" max="2330" width="0.81640625" customWidth="1"/>
    <col min="2331" max="2331" width="3.453125" customWidth="1"/>
    <col min="2561" max="2561" width="3.453125" customWidth="1"/>
    <col min="2562" max="2562" width="5" customWidth="1"/>
    <col min="2563" max="2563" width="0.7265625" customWidth="1"/>
    <col min="2564" max="2564" width="6" customWidth="1"/>
    <col min="2565" max="2565" width="13.453125" customWidth="1"/>
    <col min="2566" max="2566" width="5" customWidth="1"/>
    <col min="2567" max="2567" width="3.453125" customWidth="1"/>
    <col min="2568" max="2568" width="1.7265625" customWidth="1"/>
    <col min="2569" max="2569" width="11.7265625" customWidth="1"/>
    <col min="2570" max="2570" width="0.81640625" customWidth="1"/>
    <col min="2571" max="2571" width="3.81640625" customWidth="1"/>
    <col min="2572" max="2572" width="3.7265625" customWidth="1"/>
    <col min="2573" max="2573" width="0.81640625" customWidth="1"/>
    <col min="2574" max="2574" width="2.1796875" customWidth="1"/>
    <col min="2575" max="2575" width="0.26953125" customWidth="1"/>
    <col min="2576" max="2576" width="1.7265625" customWidth="1"/>
    <col min="2577" max="2577" width="5" customWidth="1"/>
    <col min="2578" max="2579" width="1.7265625" customWidth="1"/>
    <col min="2580" max="2581" width="3.453125" customWidth="1"/>
    <col min="2582" max="2583" width="5" customWidth="1"/>
    <col min="2584" max="2585" width="3.453125" customWidth="1"/>
    <col min="2586" max="2586" width="0.81640625" customWidth="1"/>
    <col min="2587" max="2587" width="3.453125" customWidth="1"/>
    <col min="2817" max="2817" width="3.453125" customWidth="1"/>
    <col min="2818" max="2818" width="5" customWidth="1"/>
    <col min="2819" max="2819" width="0.7265625" customWidth="1"/>
    <col min="2820" max="2820" width="6" customWidth="1"/>
    <col min="2821" max="2821" width="13.453125" customWidth="1"/>
    <col min="2822" max="2822" width="5" customWidth="1"/>
    <col min="2823" max="2823" width="3.453125" customWidth="1"/>
    <col min="2824" max="2824" width="1.7265625" customWidth="1"/>
    <col min="2825" max="2825" width="11.7265625" customWidth="1"/>
    <col min="2826" max="2826" width="0.81640625" customWidth="1"/>
    <col min="2827" max="2827" width="3.81640625" customWidth="1"/>
    <col min="2828" max="2828" width="3.7265625" customWidth="1"/>
    <col min="2829" max="2829" width="0.81640625" customWidth="1"/>
    <col min="2830" max="2830" width="2.1796875" customWidth="1"/>
    <col min="2831" max="2831" width="0.26953125" customWidth="1"/>
    <col min="2832" max="2832" width="1.7265625" customWidth="1"/>
    <col min="2833" max="2833" width="5" customWidth="1"/>
    <col min="2834" max="2835" width="1.7265625" customWidth="1"/>
    <col min="2836" max="2837" width="3.453125" customWidth="1"/>
    <col min="2838" max="2839" width="5" customWidth="1"/>
    <col min="2840" max="2841" width="3.453125" customWidth="1"/>
    <col min="2842" max="2842" width="0.81640625" customWidth="1"/>
    <col min="2843" max="2843" width="3.453125" customWidth="1"/>
    <col min="3073" max="3073" width="3.453125" customWidth="1"/>
    <col min="3074" max="3074" width="5" customWidth="1"/>
    <col min="3075" max="3075" width="0.7265625" customWidth="1"/>
    <col min="3076" max="3076" width="6" customWidth="1"/>
    <col min="3077" max="3077" width="13.453125" customWidth="1"/>
    <col min="3078" max="3078" width="5" customWidth="1"/>
    <col min="3079" max="3079" width="3.453125" customWidth="1"/>
    <col min="3080" max="3080" width="1.7265625" customWidth="1"/>
    <col min="3081" max="3081" width="11.7265625" customWidth="1"/>
    <col min="3082" max="3082" width="0.81640625" customWidth="1"/>
    <col min="3083" max="3083" width="3.81640625" customWidth="1"/>
    <col min="3084" max="3084" width="3.7265625" customWidth="1"/>
    <col min="3085" max="3085" width="0.81640625" customWidth="1"/>
    <col min="3086" max="3086" width="2.1796875" customWidth="1"/>
    <col min="3087" max="3087" width="0.26953125" customWidth="1"/>
    <col min="3088" max="3088" width="1.7265625" customWidth="1"/>
    <col min="3089" max="3089" width="5" customWidth="1"/>
    <col min="3090" max="3091" width="1.7265625" customWidth="1"/>
    <col min="3092" max="3093" width="3.453125" customWidth="1"/>
    <col min="3094" max="3095" width="5" customWidth="1"/>
    <col min="3096" max="3097" width="3.453125" customWidth="1"/>
    <col min="3098" max="3098" width="0.81640625" customWidth="1"/>
    <col min="3099" max="3099" width="3.453125" customWidth="1"/>
    <col min="3329" max="3329" width="3.453125" customWidth="1"/>
    <col min="3330" max="3330" width="5" customWidth="1"/>
    <col min="3331" max="3331" width="0.7265625" customWidth="1"/>
    <col min="3332" max="3332" width="6" customWidth="1"/>
    <col min="3333" max="3333" width="13.453125" customWidth="1"/>
    <col min="3334" max="3334" width="5" customWidth="1"/>
    <col min="3335" max="3335" width="3.453125" customWidth="1"/>
    <col min="3336" max="3336" width="1.7265625" customWidth="1"/>
    <col min="3337" max="3337" width="11.7265625" customWidth="1"/>
    <col min="3338" max="3338" width="0.81640625" customWidth="1"/>
    <col min="3339" max="3339" width="3.81640625" customWidth="1"/>
    <col min="3340" max="3340" width="3.7265625" customWidth="1"/>
    <col min="3341" max="3341" width="0.81640625" customWidth="1"/>
    <col min="3342" max="3342" width="2.1796875" customWidth="1"/>
    <col min="3343" max="3343" width="0.26953125" customWidth="1"/>
    <col min="3344" max="3344" width="1.7265625" customWidth="1"/>
    <col min="3345" max="3345" width="5" customWidth="1"/>
    <col min="3346" max="3347" width="1.7265625" customWidth="1"/>
    <col min="3348" max="3349" width="3.453125" customWidth="1"/>
    <col min="3350" max="3351" width="5" customWidth="1"/>
    <col min="3352" max="3353" width="3.453125" customWidth="1"/>
    <col min="3354" max="3354" width="0.81640625" customWidth="1"/>
    <col min="3355" max="3355" width="3.453125" customWidth="1"/>
    <col min="3585" max="3585" width="3.453125" customWidth="1"/>
    <col min="3586" max="3586" width="5" customWidth="1"/>
    <col min="3587" max="3587" width="0.7265625" customWidth="1"/>
    <col min="3588" max="3588" width="6" customWidth="1"/>
    <col min="3589" max="3589" width="13.453125" customWidth="1"/>
    <col min="3590" max="3590" width="5" customWidth="1"/>
    <col min="3591" max="3591" width="3.453125" customWidth="1"/>
    <col min="3592" max="3592" width="1.7265625" customWidth="1"/>
    <col min="3593" max="3593" width="11.7265625" customWidth="1"/>
    <col min="3594" max="3594" width="0.81640625" customWidth="1"/>
    <col min="3595" max="3595" width="3.81640625" customWidth="1"/>
    <col min="3596" max="3596" width="3.7265625" customWidth="1"/>
    <col min="3597" max="3597" width="0.81640625" customWidth="1"/>
    <col min="3598" max="3598" width="2.1796875" customWidth="1"/>
    <col min="3599" max="3599" width="0.26953125" customWidth="1"/>
    <col min="3600" max="3600" width="1.7265625" customWidth="1"/>
    <col min="3601" max="3601" width="5" customWidth="1"/>
    <col min="3602" max="3603" width="1.7265625" customWidth="1"/>
    <col min="3604" max="3605" width="3.453125" customWidth="1"/>
    <col min="3606" max="3607" width="5" customWidth="1"/>
    <col min="3608" max="3609" width="3.453125" customWidth="1"/>
    <col min="3610" max="3610" width="0.81640625" customWidth="1"/>
    <col min="3611" max="3611" width="3.453125" customWidth="1"/>
    <col min="3841" max="3841" width="3.453125" customWidth="1"/>
    <col min="3842" max="3842" width="5" customWidth="1"/>
    <col min="3843" max="3843" width="0.7265625" customWidth="1"/>
    <col min="3844" max="3844" width="6" customWidth="1"/>
    <col min="3845" max="3845" width="13.453125" customWidth="1"/>
    <col min="3846" max="3846" width="5" customWidth="1"/>
    <col min="3847" max="3847" width="3.453125" customWidth="1"/>
    <col min="3848" max="3848" width="1.7265625" customWidth="1"/>
    <col min="3849" max="3849" width="11.7265625" customWidth="1"/>
    <col min="3850" max="3850" width="0.81640625" customWidth="1"/>
    <col min="3851" max="3851" width="3.81640625" customWidth="1"/>
    <col min="3852" max="3852" width="3.7265625" customWidth="1"/>
    <col min="3853" max="3853" width="0.81640625" customWidth="1"/>
    <col min="3854" max="3854" width="2.1796875" customWidth="1"/>
    <col min="3855" max="3855" width="0.26953125" customWidth="1"/>
    <col min="3856" max="3856" width="1.7265625" customWidth="1"/>
    <col min="3857" max="3857" width="5" customWidth="1"/>
    <col min="3858" max="3859" width="1.7265625" customWidth="1"/>
    <col min="3860" max="3861" width="3.453125" customWidth="1"/>
    <col min="3862" max="3863" width="5" customWidth="1"/>
    <col min="3864" max="3865" width="3.453125" customWidth="1"/>
    <col min="3866" max="3866" width="0.81640625" customWidth="1"/>
    <col min="3867" max="3867" width="3.453125" customWidth="1"/>
    <col min="4097" max="4097" width="3.453125" customWidth="1"/>
    <col min="4098" max="4098" width="5" customWidth="1"/>
    <col min="4099" max="4099" width="0.7265625" customWidth="1"/>
    <col min="4100" max="4100" width="6" customWidth="1"/>
    <col min="4101" max="4101" width="13.453125" customWidth="1"/>
    <col min="4102" max="4102" width="5" customWidth="1"/>
    <col min="4103" max="4103" width="3.453125" customWidth="1"/>
    <col min="4104" max="4104" width="1.7265625" customWidth="1"/>
    <col min="4105" max="4105" width="11.7265625" customWidth="1"/>
    <col min="4106" max="4106" width="0.81640625" customWidth="1"/>
    <col min="4107" max="4107" width="3.81640625" customWidth="1"/>
    <col min="4108" max="4108" width="3.7265625" customWidth="1"/>
    <col min="4109" max="4109" width="0.81640625" customWidth="1"/>
    <col min="4110" max="4110" width="2.1796875" customWidth="1"/>
    <col min="4111" max="4111" width="0.26953125" customWidth="1"/>
    <col min="4112" max="4112" width="1.7265625" customWidth="1"/>
    <col min="4113" max="4113" width="5" customWidth="1"/>
    <col min="4114" max="4115" width="1.7265625" customWidth="1"/>
    <col min="4116" max="4117" width="3.453125" customWidth="1"/>
    <col min="4118" max="4119" width="5" customWidth="1"/>
    <col min="4120" max="4121" width="3.453125" customWidth="1"/>
    <col min="4122" max="4122" width="0.81640625" customWidth="1"/>
    <col min="4123" max="4123" width="3.453125" customWidth="1"/>
    <col min="4353" max="4353" width="3.453125" customWidth="1"/>
    <col min="4354" max="4354" width="5" customWidth="1"/>
    <col min="4355" max="4355" width="0.7265625" customWidth="1"/>
    <col min="4356" max="4356" width="6" customWidth="1"/>
    <col min="4357" max="4357" width="13.453125" customWidth="1"/>
    <col min="4358" max="4358" width="5" customWidth="1"/>
    <col min="4359" max="4359" width="3.453125" customWidth="1"/>
    <col min="4360" max="4360" width="1.7265625" customWidth="1"/>
    <col min="4361" max="4361" width="11.7265625" customWidth="1"/>
    <col min="4362" max="4362" width="0.81640625" customWidth="1"/>
    <col min="4363" max="4363" width="3.81640625" customWidth="1"/>
    <col min="4364" max="4364" width="3.7265625" customWidth="1"/>
    <col min="4365" max="4365" width="0.81640625" customWidth="1"/>
    <col min="4366" max="4366" width="2.1796875" customWidth="1"/>
    <col min="4367" max="4367" width="0.26953125" customWidth="1"/>
    <col min="4368" max="4368" width="1.7265625" customWidth="1"/>
    <col min="4369" max="4369" width="5" customWidth="1"/>
    <col min="4370" max="4371" width="1.7265625" customWidth="1"/>
    <col min="4372" max="4373" width="3.453125" customWidth="1"/>
    <col min="4374" max="4375" width="5" customWidth="1"/>
    <col min="4376" max="4377" width="3.453125" customWidth="1"/>
    <col min="4378" max="4378" width="0.81640625" customWidth="1"/>
    <col min="4379" max="4379" width="3.453125" customWidth="1"/>
    <col min="4609" max="4609" width="3.453125" customWidth="1"/>
    <col min="4610" max="4610" width="5" customWidth="1"/>
    <col min="4611" max="4611" width="0.7265625" customWidth="1"/>
    <col min="4612" max="4612" width="6" customWidth="1"/>
    <col min="4613" max="4613" width="13.453125" customWidth="1"/>
    <col min="4614" max="4614" width="5" customWidth="1"/>
    <col min="4615" max="4615" width="3.453125" customWidth="1"/>
    <col min="4616" max="4616" width="1.7265625" customWidth="1"/>
    <col min="4617" max="4617" width="11.7265625" customWidth="1"/>
    <col min="4618" max="4618" width="0.81640625" customWidth="1"/>
    <col min="4619" max="4619" width="3.81640625" customWidth="1"/>
    <col min="4620" max="4620" width="3.7265625" customWidth="1"/>
    <col min="4621" max="4621" width="0.81640625" customWidth="1"/>
    <col min="4622" max="4622" width="2.1796875" customWidth="1"/>
    <col min="4623" max="4623" width="0.26953125" customWidth="1"/>
    <col min="4624" max="4624" width="1.7265625" customWidth="1"/>
    <col min="4625" max="4625" width="5" customWidth="1"/>
    <col min="4626" max="4627" width="1.7265625" customWidth="1"/>
    <col min="4628" max="4629" width="3.453125" customWidth="1"/>
    <col min="4630" max="4631" width="5" customWidth="1"/>
    <col min="4632" max="4633" width="3.453125" customWidth="1"/>
    <col min="4634" max="4634" width="0.81640625" customWidth="1"/>
    <col min="4635" max="4635" width="3.453125" customWidth="1"/>
    <col min="4865" max="4865" width="3.453125" customWidth="1"/>
    <col min="4866" max="4866" width="5" customWidth="1"/>
    <col min="4867" max="4867" width="0.7265625" customWidth="1"/>
    <col min="4868" max="4868" width="6" customWidth="1"/>
    <col min="4869" max="4869" width="13.453125" customWidth="1"/>
    <col min="4870" max="4870" width="5" customWidth="1"/>
    <col min="4871" max="4871" width="3.453125" customWidth="1"/>
    <col min="4872" max="4872" width="1.7265625" customWidth="1"/>
    <col min="4873" max="4873" width="11.7265625" customWidth="1"/>
    <col min="4874" max="4874" width="0.81640625" customWidth="1"/>
    <col min="4875" max="4875" width="3.81640625" customWidth="1"/>
    <col min="4876" max="4876" width="3.7265625" customWidth="1"/>
    <col min="4877" max="4877" width="0.81640625" customWidth="1"/>
    <col min="4878" max="4878" width="2.1796875" customWidth="1"/>
    <col min="4879" max="4879" width="0.26953125" customWidth="1"/>
    <col min="4880" max="4880" width="1.7265625" customWidth="1"/>
    <col min="4881" max="4881" width="5" customWidth="1"/>
    <col min="4882" max="4883" width="1.7265625" customWidth="1"/>
    <col min="4884" max="4885" width="3.453125" customWidth="1"/>
    <col min="4886" max="4887" width="5" customWidth="1"/>
    <col min="4888" max="4889" width="3.453125" customWidth="1"/>
    <col min="4890" max="4890" width="0.81640625" customWidth="1"/>
    <col min="4891" max="4891" width="3.453125" customWidth="1"/>
    <col min="5121" max="5121" width="3.453125" customWidth="1"/>
    <col min="5122" max="5122" width="5" customWidth="1"/>
    <col min="5123" max="5123" width="0.7265625" customWidth="1"/>
    <col min="5124" max="5124" width="6" customWidth="1"/>
    <col min="5125" max="5125" width="13.453125" customWidth="1"/>
    <col min="5126" max="5126" width="5" customWidth="1"/>
    <col min="5127" max="5127" width="3.453125" customWidth="1"/>
    <col min="5128" max="5128" width="1.7265625" customWidth="1"/>
    <col min="5129" max="5129" width="11.7265625" customWidth="1"/>
    <col min="5130" max="5130" width="0.81640625" customWidth="1"/>
    <col min="5131" max="5131" width="3.81640625" customWidth="1"/>
    <col min="5132" max="5132" width="3.7265625" customWidth="1"/>
    <col min="5133" max="5133" width="0.81640625" customWidth="1"/>
    <col min="5134" max="5134" width="2.1796875" customWidth="1"/>
    <col min="5135" max="5135" width="0.26953125" customWidth="1"/>
    <col min="5136" max="5136" width="1.7265625" customWidth="1"/>
    <col min="5137" max="5137" width="5" customWidth="1"/>
    <col min="5138" max="5139" width="1.7265625" customWidth="1"/>
    <col min="5140" max="5141" width="3.453125" customWidth="1"/>
    <col min="5142" max="5143" width="5" customWidth="1"/>
    <col min="5144" max="5145" width="3.453125" customWidth="1"/>
    <col min="5146" max="5146" width="0.81640625" customWidth="1"/>
    <col min="5147" max="5147" width="3.453125" customWidth="1"/>
    <col min="5377" max="5377" width="3.453125" customWidth="1"/>
    <col min="5378" max="5378" width="5" customWidth="1"/>
    <col min="5379" max="5379" width="0.7265625" customWidth="1"/>
    <col min="5380" max="5380" width="6" customWidth="1"/>
    <col min="5381" max="5381" width="13.453125" customWidth="1"/>
    <col min="5382" max="5382" width="5" customWidth="1"/>
    <col min="5383" max="5383" width="3.453125" customWidth="1"/>
    <col min="5384" max="5384" width="1.7265625" customWidth="1"/>
    <col min="5385" max="5385" width="11.7265625" customWidth="1"/>
    <col min="5386" max="5386" width="0.81640625" customWidth="1"/>
    <col min="5387" max="5387" width="3.81640625" customWidth="1"/>
    <col min="5388" max="5388" width="3.7265625" customWidth="1"/>
    <col min="5389" max="5389" width="0.81640625" customWidth="1"/>
    <col min="5390" max="5390" width="2.1796875" customWidth="1"/>
    <col min="5391" max="5391" width="0.26953125" customWidth="1"/>
    <col min="5392" max="5392" width="1.7265625" customWidth="1"/>
    <col min="5393" max="5393" width="5" customWidth="1"/>
    <col min="5394" max="5395" width="1.7265625" customWidth="1"/>
    <col min="5396" max="5397" width="3.453125" customWidth="1"/>
    <col min="5398" max="5399" width="5" customWidth="1"/>
    <col min="5400" max="5401" width="3.453125" customWidth="1"/>
    <col min="5402" max="5402" width="0.81640625" customWidth="1"/>
    <col min="5403" max="5403" width="3.453125" customWidth="1"/>
    <col min="5633" max="5633" width="3.453125" customWidth="1"/>
    <col min="5634" max="5634" width="5" customWidth="1"/>
    <col min="5635" max="5635" width="0.7265625" customWidth="1"/>
    <col min="5636" max="5636" width="6" customWidth="1"/>
    <col min="5637" max="5637" width="13.453125" customWidth="1"/>
    <col min="5638" max="5638" width="5" customWidth="1"/>
    <col min="5639" max="5639" width="3.453125" customWidth="1"/>
    <col min="5640" max="5640" width="1.7265625" customWidth="1"/>
    <col min="5641" max="5641" width="11.7265625" customWidth="1"/>
    <col min="5642" max="5642" width="0.81640625" customWidth="1"/>
    <col min="5643" max="5643" width="3.81640625" customWidth="1"/>
    <col min="5644" max="5644" width="3.7265625" customWidth="1"/>
    <col min="5645" max="5645" width="0.81640625" customWidth="1"/>
    <col min="5646" max="5646" width="2.1796875" customWidth="1"/>
    <col min="5647" max="5647" width="0.26953125" customWidth="1"/>
    <col min="5648" max="5648" width="1.7265625" customWidth="1"/>
    <col min="5649" max="5649" width="5" customWidth="1"/>
    <col min="5650" max="5651" width="1.7265625" customWidth="1"/>
    <col min="5652" max="5653" width="3.453125" customWidth="1"/>
    <col min="5654" max="5655" width="5" customWidth="1"/>
    <col min="5656" max="5657" width="3.453125" customWidth="1"/>
    <col min="5658" max="5658" width="0.81640625" customWidth="1"/>
    <col min="5659" max="5659" width="3.453125" customWidth="1"/>
    <col min="5889" max="5889" width="3.453125" customWidth="1"/>
    <col min="5890" max="5890" width="5" customWidth="1"/>
    <col min="5891" max="5891" width="0.7265625" customWidth="1"/>
    <col min="5892" max="5892" width="6" customWidth="1"/>
    <col min="5893" max="5893" width="13.453125" customWidth="1"/>
    <col min="5894" max="5894" width="5" customWidth="1"/>
    <col min="5895" max="5895" width="3.453125" customWidth="1"/>
    <col min="5896" max="5896" width="1.7265625" customWidth="1"/>
    <col min="5897" max="5897" width="11.7265625" customWidth="1"/>
    <col min="5898" max="5898" width="0.81640625" customWidth="1"/>
    <col min="5899" max="5899" width="3.81640625" customWidth="1"/>
    <col min="5900" max="5900" width="3.7265625" customWidth="1"/>
    <col min="5901" max="5901" width="0.81640625" customWidth="1"/>
    <col min="5902" max="5902" width="2.1796875" customWidth="1"/>
    <col min="5903" max="5903" width="0.26953125" customWidth="1"/>
    <col min="5904" max="5904" width="1.7265625" customWidth="1"/>
    <col min="5905" max="5905" width="5" customWidth="1"/>
    <col min="5906" max="5907" width="1.7265625" customWidth="1"/>
    <col min="5908" max="5909" width="3.453125" customWidth="1"/>
    <col min="5910" max="5911" width="5" customWidth="1"/>
    <col min="5912" max="5913" width="3.453125" customWidth="1"/>
    <col min="5914" max="5914" width="0.81640625" customWidth="1"/>
    <col min="5915" max="5915" width="3.453125" customWidth="1"/>
    <col min="6145" max="6145" width="3.453125" customWidth="1"/>
    <col min="6146" max="6146" width="5" customWidth="1"/>
    <col min="6147" max="6147" width="0.7265625" customWidth="1"/>
    <col min="6148" max="6148" width="6" customWidth="1"/>
    <col min="6149" max="6149" width="13.453125" customWidth="1"/>
    <col min="6150" max="6150" width="5" customWidth="1"/>
    <col min="6151" max="6151" width="3.453125" customWidth="1"/>
    <col min="6152" max="6152" width="1.7265625" customWidth="1"/>
    <col min="6153" max="6153" width="11.7265625" customWidth="1"/>
    <col min="6154" max="6154" width="0.81640625" customWidth="1"/>
    <col min="6155" max="6155" width="3.81640625" customWidth="1"/>
    <col min="6156" max="6156" width="3.7265625" customWidth="1"/>
    <col min="6157" max="6157" width="0.81640625" customWidth="1"/>
    <col min="6158" max="6158" width="2.1796875" customWidth="1"/>
    <col min="6159" max="6159" width="0.26953125" customWidth="1"/>
    <col min="6160" max="6160" width="1.7265625" customWidth="1"/>
    <col min="6161" max="6161" width="5" customWidth="1"/>
    <col min="6162" max="6163" width="1.7265625" customWidth="1"/>
    <col min="6164" max="6165" width="3.453125" customWidth="1"/>
    <col min="6166" max="6167" width="5" customWidth="1"/>
    <col min="6168" max="6169" width="3.453125" customWidth="1"/>
    <col min="6170" max="6170" width="0.81640625" customWidth="1"/>
    <col min="6171" max="6171" width="3.453125" customWidth="1"/>
    <col min="6401" max="6401" width="3.453125" customWidth="1"/>
    <col min="6402" max="6402" width="5" customWidth="1"/>
    <col min="6403" max="6403" width="0.7265625" customWidth="1"/>
    <col min="6404" max="6404" width="6" customWidth="1"/>
    <col min="6405" max="6405" width="13.453125" customWidth="1"/>
    <col min="6406" max="6406" width="5" customWidth="1"/>
    <col min="6407" max="6407" width="3.453125" customWidth="1"/>
    <col min="6408" max="6408" width="1.7265625" customWidth="1"/>
    <col min="6409" max="6409" width="11.7265625" customWidth="1"/>
    <col min="6410" max="6410" width="0.81640625" customWidth="1"/>
    <col min="6411" max="6411" width="3.81640625" customWidth="1"/>
    <col min="6412" max="6412" width="3.7265625" customWidth="1"/>
    <col min="6413" max="6413" width="0.81640625" customWidth="1"/>
    <col min="6414" max="6414" width="2.1796875" customWidth="1"/>
    <col min="6415" max="6415" width="0.26953125" customWidth="1"/>
    <col min="6416" max="6416" width="1.7265625" customWidth="1"/>
    <col min="6417" max="6417" width="5" customWidth="1"/>
    <col min="6418" max="6419" width="1.7265625" customWidth="1"/>
    <col min="6420" max="6421" width="3.453125" customWidth="1"/>
    <col min="6422" max="6423" width="5" customWidth="1"/>
    <col min="6424" max="6425" width="3.453125" customWidth="1"/>
    <col min="6426" max="6426" width="0.81640625" customWidth="1"/>
    <col min="6427" max="6427" width="3.453125" customWidth="1"/>
    <col min="6657" max="6657" width="3.453125" customWidth="1"/>
    <col min="6658" max="6658" width="5" customWidth="1"/>
    <col min="6659" max="6659" width="0.7265625" customWidth="1"/>
    <col min="6660" max="6660" width="6" customWidth="1"/>
    <col min="6661" max="6661" width="13.453125" customWidth="1"/>
    <col min="6662" max="6662" width="5" customWidth="1"/>
    <col min="6663" max="6663" width="3.453125" customWidth="1"/>
    <col min="6664" max="6664" width="1.7265625" customWidth="1"/>
    <col min="6665" max="6665" width="11.7265625" customWidth="1"/>
    <col min="6666" max="6666" width="0.81640625" customWidth="1"/>
    <col min="6667" max="6667" width="3.81640625" customWidth="1"/>
    <col min="6668" max="6668" width="3.7265625" customWidth="1"/>
    <col min="6669" max="6669" width="0.81640625" customWidth="1"/>
    <col min="6670" max="6670" width="2.1796875" customWidth="1"/>
    <col min="6671" max="6671" width="0.26953125" customWidth="1"/>
    <col min="6672" max="6672" width="1.7265625" customWidth="1"/>
    <col min="6673" max="6673" width="5" customWidth="1"/>
    <col min="6674" max="6675" width="1.7265625" customWidth="1"/>
    <col min="6676" max="6677" width="3.453125" customWidth="1"/>
    <col min="6678" max="6679" width="5" customWidth="1"/>
    <col min="6680" max="6681" width="3.453125" customWidth="1"/>
    <col min="6682" max="6682" width="0.81640625" customWidth="1"/>
    <col min="6683" max="6683" width="3.453125" customWidth="1"/>
    <col min="6913" max="6913" width="3.453125" customWidth="1"/>
    <col min="6914" max="6914" width="5" customWidth="1"/>
    <col min="6915" max="6915" width="0.7265625" customWidth="1"/>
    <col min="6916" max="6916" width="6" customWidth="1"/>
    <col min="6917" max="6917" width="13.453125" customWidth="1"/>
    <col min="6918" max="6918" width="5" customWidth="1"/>
    <col min="6919" max="6919" width="3.453125" customWidth="1"/>
    <col min="6920" max="6920" width="1.7265625" customWidth="1"/>
    <col min="6921" max="6921" width="11.7265625" customWidth="1"/>
    <col min="6922" max="6922" width="0.81640625" customWidth="1"/>
    <col min="6923" max="6923" width="3.81640625" customWidth="1"/>
    <col min="6924" max="6924" width="3.7265625" customWidth="1"/>
    <col min="6925" max="6925" width="0.81640625" customWidth="1"/>
    <col min="6926" max="6926" width="2.1796875" customWidth="1"/>
    <col min="6927" max="6927" width="0.26953125" customWidth="1"/>
    <col min="6928" max="6928" width="1.7265625" customWidth="1"/>
    <col min="6929" max="6929" width="5" customWidth="1"/>
    <col min="6930" max="6931" width="1.7265625" customWidth="1"/>
    <col min="6932" max="6933" width="3.453125" customWidth="1"/>
    <col min="6934" max="6935" width="5" customWidth="1"/>
    <col min="6936" max="6937" width="3.453125" customWidth="1"/>
    <col min="6938" max="6938" width="0.81640625" customWidth="1"/>
    <col min="6939" max="6939" width="3.453125" customWidth="1"/>
    <col min="7169" max="7169" width="3.453125" customWidth="1"/>
    <col min="7170" max="7170" width="5" customWidth="1"/>
    <col min="7171" max="7171" width="0.7265625" customWidth="1"/>
    <col min="7172" max="7172" width="6" customWidth="1"/>
    <col min="7173" max="7173" width="13.453125" customWidth="1"/>
    <col min="7174" max="7174" width="5" customWidth="1"/>
    <col min="7175" max="7175" width="3.453125" customWidth="1"/>
    <col min="7176" max="7176" width="1.7265625" customWidth="1"/>
    <col min="7177" max="7177" width="11.7265625" customWidth="1"/>
    <col min="7178" max="7178" width="0.81640625" customWidth="1"/>
    <col min="7179" max="7179" width="3.81640625" customWidth="1"/>
    <col min="7180" max="7180" width="3.7265625" customWidth="1"/>
    <col min="7181" max="7181" width="0.81640625" customWidth="1"/>
    <col min="7182" max="7182" width="2.1796875" customWidth="1"/>
    <col min="7183" max="7183" width="0.26953125" customWidth="1"/>
    <col min="7184" max="7184" width="1.7265625" customWidth="1"/>
    <col min="7185" max="7185" width="5" customWidth="1"/>
    <col min="7186" max="7187" width="1.7265625" customWidth="1"/>
    <col min="7188" max="7189" width="3.453125" customWidth="1"/>
    <col min="7190" max="7191" width="5" customWidth="1"/>
    <col min="7192" max="7193" width="3.453125" customWidth="1"/>
    <col min="7194" max="7194" width="0.81640625" customWidth="1"/>
    <col min="7195" max="7195" width="3.453125" customWidth="1"/>
    <col min="7425" max="7425" width="3.453125" customWidth="1"/>
    <col min="7426" max="7426" width="5" customWidth="1"/>
    <col min="7427" max="7427" width="0.7265625" customWidth="1"/>
    <col min="7428" max="7428" width="6" customWidth="1"/>
    <col min="7429" max="7429" width="13.453125" customWidth="1"/>
    <col min="7430" max="7430" width="5" customWidth="1"/>
    <col min="7431" max="7431" width="3.453125" customWidth="1"/>
    <col min="7432" max="7432" width="1.7265625" customWidth="1"/>
    <col min="7433" max="7433" width="11.7265625" customWidth="1"/>
    <col min="7434" max="7434" width="0.81640625" customWidth="1"/>
    <col min="7435" max="7435" width="3.81640625" customWidth="1"/>
    <col min="7436" max="7436" width="3.7265625" customWidth="1"/>
    <col min="7437" max="7437" width="0.81640625" customWidth="1"/>
    <col min="7438" max="7438" width="2.1796875" customWidth="1"/>
    <col min="7439" max="7439" width="0.26953125" customWidth="1"/>
    <col min="7440" max="7440" width="1.7265625" customWidth="1"/>
    <col min="7441" max="7441" width="5" customWidth="1"/>
    <col min="7442" max="7443" width="1.7265625" customWidth="1"/>
    <col min="7444" max="7445" width="3.453125" customWidth="1"/>
    <col min="7446" max="7447" width="5" customWidth="1"/>
    <col min="7448" max="7449" width="3.453125" customWidth="1"/>
    <col min="7450" max="7450" width="0.81640625" customWidth="1"/>
    <col min="7451" max="7451" width="3.453125" customWidth="1"/>
    <col min="7681" max="7681" width="3.453125" customWidth="1"/>
    <col min="7682" max="7682" width="5" customWidth="1"/>
    <col min="7683" max="7683" width="0.7265625" customWidth="1"/>
    <col min="7684" max="7684" width="6" customWidth="1"/>
    <col min="7685" max="7685" width="13.453125" customWidth="1"/>
    <col min="7686" max="7686" width="5" customWidth="1"/>
    <col min="7687" max="7687" width="3.453125" customWidth="1"/>
    <col min="7688" max="7688" width="1.7265625" customWidth="1"/>
    <col min="7689" max="7689" width="11.7265625" customWidth="1"/>
    <col min="7690" max="7690" width="0.81640625" customWidth="1"/>
    <col min="7691" max="7691" width="3.81640625" customWidth="1"/>
    <col min="7692" max="7692" width="3.7265625" customWidth="1"/>
    <col min="7693" max="7693" width="0.81640625" customWidth="1"/>
    <col min="7694" max="7694" width="2.1796875" customWidth="1"/>
    <col min="7695" max="7695" width="0.26953125" customWidth="1"/>
    <col min="7696" max="7696" width="1.7265625" customWidth="1"/>
    <col min="7697" max="7697" width="5" customWidth="1"/>
    <col min="7698" max="7699" width="1.7265625" customWidth="1"/>
    <col min="7700" max="7701" width="3.453125" customWidth="1"/>
    <col min="7702" max="7703" width="5" customWidth="1"/>
    <col min="7704" max="7705" width="3.453125" customWidth="1"/>
    <col min="7706" max="7706" width="0.81640625" customWidth="1"/>
    <col min="7707" max="7707" width="3.453125" customWidth="1"/>
    <col min="7937" max="7937" width="3.453125" customWidth="1"/>
    <col min="7938" max="7938" width="5" customWidth="1"/>
    <col min="7939" max="7939" width="0.7265625" customWidth="1"/>
    <col min="7940" max="7940" width="6" customWidth="1"/>
    <col min="7941" max="7941" width="13.453125" customWidth="1"/>
    <col min="7942" max="7942" width="5" customWidth="1"/>
    <col min="7943" max="7943" width="3.453125" customWidth="1"/>
    <col min="7944" max="7944" width="1.7265625" customWidth="1"/>
    <col min="7945" max="7945" width="11.7265625" customWidth="1"/>
    <col min="7946" max="7946" width="0.81640625" customWidth="1"/>
    <col min="7947" max="7947" width="3.81640625" customWidth="1"/>
    <col min="7948" max="7948" width="3.7265625" customWidth="1"/>
    <col min="7949" max="7949" width="0.81640625" customWidth="1"/>
    <col min="7950" max="7950" width="2.1796875" customWidth="1"/>
    <col min="7951" max="7951" width="0.26953125" customWidth="1"/>
    <col min="7952" max="7952" width="1.7265625" customWidth="1"/>
    <col min="7953" max="7953" width="5" customWidth="1"/>
    <col min="7954" max="7955" width="1.7265625" customWidth="1"/>
    <col min="7956" max="7957" width="3.453125" customWidth="1"/>
    <col min="7958" max="7959" width="5" customWidth="1"/>
    <col min="7960" max="7961" width="3.453125" customWidth="1"/>
    <col min="7962" max="7962" width="0.81640625" customWidth="1"/>
    <col min="7963" max="7963" width="3.453125" customWidth="1"/>
    <col min="8193" max="8193" width="3.453125" customWidth="1"/>
    <col min="8194" max="8194" width="5" customWidth="1"/>
    <col min="8195" max="8195" width="0.7265625" customWidth="1"/>
    <col min="8196" max="8196" width="6" customWidth="1"/>
    <col min="8197" max="8197" width="13.453125" customWidth="1"/>
    <col min="8198" max="8198" width="5" customWidth="1"/>
    <col min="8199" max="8199" width="3.453125" customWidth="1"/>
    <col min="8200" max="8200" width="1.7265625" customWidth="1"/>
    <col min="8201" max="8201" width="11.7265625" customWidth="1"/>
    <col min="8202" max="8202" width="0.81640625" customWidth="1"/>
    <col min="8203" max="8203" width="3.81640625" customWidth="1"/>
    <col min="8204" max="8204" width="3.7265625" customWidth="1"/>
    <col min="8205" max="8205" width="0.81640625" customWidth="1"/>
    <col min="8206" max="8206" width="2.1796875" customWidth="1"/>
    <col min="8207" max="8207" width="0.26953125" customWidth="1"/>
    <col min="8208" max="8208" width="1.7265625" customWidth="1"/>
    <col min="8209" max="8209" width="5" customWidth="1"/>
    <col min="8210" max="8211" width="1.7265625" customWidth="1"/>
    <col min="8212" max="8213" width="3.453125" customWidth="1"/>
    <col min="8214" max="8215" width="5" customWidth="1"/>
    <col min="8216" max="8217" width="3.453125" customWidth="1"/>
    <col min="8218" max="8218" width="0.81640625" customWidth="1"/>
    <col min="8219" max="8219" width="3.453125" customWidth="1"/>
    <col min="8449" max="8449" width="3.453125" customWidth="1"/>
    <col min="8450" max="8450" width="5" customWidth="1"/>
    <col min="8451" max="8451" width="0.7265625" customWidth="1"/>
    <col min="8452" max="8452" width="6" customWidth="1"/>
    <col min="8453" max="8453" width="13.453125" customWidth="1"/>
    <col min="8454" max="8454" width="5" customWidth="1"/>
    <col min="8455" max="8455" width="3.453125" customWidth="1"/>
    <col min="8456" max="8456" width="1.7265625" customWidth="1"/>
    <col min="8457" max="8457" width="11.7265625" customWidth="1"/>
    <col min="8458" max="8458" width="0.81640625" customWidth="1"/>
    <col min="8459" max="8459" width="3.81640625" customWidth="1"/>
    <col min="8460" max="8460" width="3.7265625" customWidth="1"/>
    <col min="8461" max="8461" width="0.81640625" customWidth="1"/>
    <col min="8462" max="8462" width="2.1796875" customWidth="1"/>
    <col min="8463" max="8463" width="0.26953125" customWidth="1"/>
    <col min="8464" max="8464" width="1.7265625" customWidth="1"/>
    <col min="8465" max="8465" width="5" customWidth="1"/>
    <col min="8466" max="8467" width="1.7265625" customWidth="1"/>
    <col min="8468" max="8469" width="3.453125" customWidth="1"/>
    <col min="8470" max="8471" width="5" customWidth="1"/>
    <col min="8472" max="8473" width="3.453125" customWidth="1"/>
    <col min="8474" max="8474" width="0.81640625" customWidth="1"/>
    <col min="8475" max="8475" width="3.453125" customWidth="1"/>
    <col min="8705" max="8705" width="3.453125" customWidth="1"/>
    <col min="8706" max="8706" width="5" customWidth="1"/>
    <col min="8707" max="8707" width="0.7265625" customWidth="1"/>
    <col min="8708" max="8708" width="6" customWidth="1"/>
    <col min="8709" max="8709" width="13.453125" customWidth="1"/>
    <col min="8710" max="8710" width="5" customWidth="1"/>
    <col min="8711" max="8711" width="3.453125" customWidth="1"/>
    <col min="8712" max="8712" width="1.7265625" customWidth="1"/>
    <col min="8713" max="8713" width="11.7265625" customWidth="1"/>
    <col min="8714" max="8714" width="0.81640625" customWidth="1"/>
    <col min="8715" max="8715" width="3.81640625" customWidth="1"/>
    <col min="8716" max="8716" width="3.7265625" customWidth="1"/>
    <col min="8717" max="8717" width="0.81640625" customWidth="1"/>
    <col min="8718" max="8718" width="2.1796875" customWidth="1"/>
    <col min="8719" max="8719" width="0.26953125" customWidth="1"/>
    <col min="8720" max="8720" width="1.7265625" customWidth="1"/>
    <col min="8721" max="8721" width="5" customWidth="1"/>
    <col min="8722" max="8723" width="1.7265625" customWidth="1"/>
    <col min="8724" max="8725" width="3.453125" customWidth="1"/>
    <col min="8726" max="8727" width="5" customWidth="1"/>
    <col min="8728" max="8729" width="3.453125" customWidth="1"/>
    <col min="8730" max="8730" width="0.81640625" customWidth="1"/>
    <col min="8731" max="8731" width="3.453125" customWidth="1"/>
    <col min="8961" max="8961" width="3.453125" customWidth="1"/>
    <col min="8962" max="8962" width="5" customWidth="1"/>
    <col min="8963" max="8963" width="0.7265625" customWidth="1"/>
    <col min="8964" max="8964" width="6" customWidth="1"/>
    <col min="8965" max="8965" width="13.453125" customWidth="1"/>
    <col min="8966" max="8966" width="5" customWidth="1"/>
    <col min="8967" max="8967" width="3.453125" customWidth="1"/>
    <col min="8968" max="8968" width="1.7265625" customWidth="1"/>
    <col min="8969" max="8969" width="11.7265625" customWidth="1"/>
    <col min="8970" max="8970" width="0.81640625" customWidth="1"/>
    <col min="8971" max="8971" width="3.81640625" customWidth="1"/>
    <col min="8972" max="8972" width="3.7265625" customWidth="1"/>
    <col min="8973" max="8973" width="0.81640625" customWidth="1"/>
    <col min="8974" max="8974" width="2.1796875" customWidth="1"/>
    <col min="8975" max="8975" width="0.26953125" customWidth="1"/>
    <col min="8976" max="8976" width="1.7265625" customWidth="1"/>
    <col min="8977" max="8977" width="5" customWidth="1"/>
    <col min="8978" max="8979" width="1.7265625" customWidth="1"/>
    <col min="8980" max="8981" width="3.453125" customWidth="1"/>
    <col min="8982" max="8983" width="5" customWidth="1"/>
    <col min="8984" max="8985" width="3.453125" customWidth="1"/>
    <col min="8986" max="8986" width="0.81640625" customWidth="1"/>
    <col min="8987" max="8987" width="3.453125" customWidth="1"/>
    <col min="9217" max="9217" width="3.453125" customWidth="1"/>
    <col min="9218" max="9218" width="5" customWidth="1"/>
    <col min="9219" max="9219" width="0.7265625" customWidth="1"/>
    <col min="9220" max="9220" width="6" customWidth="1"/>
    <col min="9221" max="9221" width="13.453125" customWidth="1"/>
    <col min="9222" max="9222" width="5" customWidth="1"/>
    <col min="9223" max="9223" width="3.453125" customWidth="1"/>
    <col min="9224" max="9224" width="1.7265625" customWidth="1"/>
    <col min="9225" max="9225" width="11.7265625" customWidth="1"/>
    <col min="9226" max="9226" width="0.81640625" customWidth="1"/>
    <col min="9227" max="9227" width="3.81640625" customWidth="1"/>
    <col min="9228" max="9228" width="3.7265625" customWidth="1"/>
    <col min="9229" max="9229" width="0.81640625" customWidth="1"/>
    <col min="9230" max="9230" width="2.1796875" customWidth="1"/>
    <col min="9231" max="9231" width="0.26953125" customWidth="1"/>
    <col min="9232" max="9232" width="1.7265625" customWidth="1"/>
    <col min="9233" max="9233" width="5" customWidth="1"/>
    <col min="9234" max="9235" width="1.7265625" customWidth="1"/>
    <col min="9236" max="9237" width="3.453125" customWidth="1"/>
    <col min="9238" max="9239" width="5" customWidth="1"/>
    <col min="9240" max="9241" width="3.453125" customWidth="1"/>
    <col min="9242" max="9242" width="0.81640625" customWidth="1"/>
    <col min="9243" max="9243" width="3.453125" customWidth="1"/>
    <col min="9473" max="9473" width="3.453125" customWidth="1"/>
    <col min="9474" max="9474" width="5" customWidth="1"/>
    <col min="9475" max="9475" width="0.7265625" customWidth="1"/>
    <col min="9476" max="9476" width="6" customWidth="1"/>
    <col min="9477" max="9477" width="13.453125" customWidth="1"/>
    <col min="9478" max="9478" width="5" customWidth="1"/>
    <col min="9479" max="9479" width="3.453125" customWidth="1"/>
    <col min="9480" max="9480" width="1.7265625" customWidth="1"/>
    <col min="9481" max="9481" width="11.7265625" customWidth="1"/>
    <col min="9482" max="9482" width="0.81640625" customWidth="1"/>
    <col min="9483" max="9483" width="3.81640625" customWidth="1"/>
    <col min="9484" max="9484" width="3.7265625" customWidth="1"/>
    <col min="9485" max="9485" width="0.81640625" customWidth="1"/>
    <col min="9486" max="9486" width="2.1796875" customWidth="1"/>
    <col min="9487" max="9487" width="0.26953125" customWidth="1"/>
    <col min="9488" max="9488" width="1.7265625" customWidth="1"/>
    <col min="9489" max="9489" width="5" customWidth="1"/>
    <col min="9490" max="9491" width="1.7265625" customWidth="1"/>
    <col min="9492" max="9493" width="3.453125" customWidth="1"/>
    <col min="9494" max="9495" width="5" customWidth="1"/>
    <col min="9496" max="9497" width="3.453125" customWidth="1"/>
    <col min="9498" max="9498" width="0.81640625" customWidth="1"/>
    <col min="9499" max="9499" width="3.453125" customWidth="1"/>
    <col min="9729" max="9729" width="3.453125" customWidth="1"/>
    <col min="9730" max="9730" width="5" customWidth="1"/>
    <col min="9731" max="9731" width="0.7265625" customWidth="1"/>
    <col min="9732" max="9732" width="6" customWidth="1"/>
    <col min="9733" max="9733" width="13.453125" customWidth="1"/>
    <col min="9734" max="9734" width="5" customWidth="1"/>
    <col min="9735" max="9735" width="3.453125" customWidth="1"/>
    <col min="9736" max="9736" width="1.7265625" customWidth="1"/>
    <col min="9737" max="9737" width="11.7265625" customWidth="1"/>
    <col min="9738" max="9738" width="0.81640625" customWidth="1"/>
    <col min="9739" max="9739" width="3.81640625" customWidth="1"/>
    <col min="9740" max="9740" width="3.7265625" customWidth="1"/>
    <col min="9741" max="9741" width="0.81640625" customWidth="1"/>
    <col min="9742" max="9742" width="2.1796875" customWidth="1"/>
    <col min="9743" max="9743" width="0.26953125" customWidth="1"/>
    <col min="9744" max="9744" width="1.7265625" customWidth="1"/>
    <col min="9745" max="9745" width="5" customWidth="1"/>
    <col min="9746" max="9747" width="1.7265625" customWidth="1"/>
    <col min="9748" max="9749" width="3.453125" customWidth="1"/>
    <col min="9750" max="9751" width="5" customWidth="1"/>
    <col min="9752" max="9753" width="3.453125" customWidth="1"/>
    <col min="9754" max="9754" width="0.81640625" customWidth="1"/>
    <col min="9755" max="9755" width="3.453125" customWidth="1"/>
    <col min="9985" max="9985" width="3.453125" customWidth="1"/>
    <col min="9986" max="9986" width="5" customWidth="1"/>
    <col min="9987" max="9987" width="0.7265625" customWidth="1"/>
    <col min="9988" max="9988" width="6" customWidth="1"/>
    <col min="9989" max="9989" width="13.453125" customWidth="1"/>
    <col min="9990" max="9990" width="5" customWidth="1"/>
    <col min="9991" max="9991" width="3.453125" customWidth="1"/>
    <col min="9992" max="9992" width="1.7265625" customWidth="1"/>
    <col min="9993" max="9993" width="11.7265625" customWidth="1"/>
    <col min="9994" max="9994" width="0.81640625" customWidth="1"/>
    <col min="9995" max="9995" width="3.81640625" customWidth="1"/>
    <col min="9996" max="9996" width="3.7265625" customWidth="1"/>
    <col min="9997" max="9997" width="0.81640625" customWidth="1"/>
    <col min="9998" max="9998" width="2.1796875" customWidth="1"/>
    <col min="9999" max="9999" width="0.26953125" customWidth="1"/>
    <col min="10000" max="10000" width="1.7265625" customWidth="1"/>
    <col min="10001" max="10001" width="5" customWidth="1"/>
    <col min="10002" max="10003" width="1.7265625" customWidth="1"/>
    <col min="10004" max="10005" width="3.453125" customWidth="1"/>
    <col min="10006" max="10007" width="5" customWidth="1"/>
    <col min="10008" max="10009" width="3.453125" customWidth="1"/>
    <col min="10010" max="10010" width="0.81640625" customWidth="1"/>
    <col min="10011" max="10011" width="3.453125" customWidth="1"/>
    <col min="10241" max="10241" width="3.453125" customWidth="1"/>
    <col min="10242" max="10242" width="5" customWidth="1"/>
    <col min="10243" max="10243" width="0.7265625" customWidth="1"/>
    <col min="10244" max="10244" width="6" customWidth="1"/>
    <col min="10245" max="10245" width="13.453125" customWidth="1"/>
    <col min="10246" max="10246" width="5" customWidth="1"/>
    <col min="10247" max="10247" width="3.453125" customWidth="1"/>
    <col min="10248" max="10248" width="1.7265625" customWidth="1"/>
    <col min="10249" max="10249" width="11.7265625" customWidth="1"/>
    <col min="10250" max="10250" width="0.81640625" customWidth="1"/>
    <col min="10251" max="10251" width="3.81640625" customWidth="1"/>
    <col min="10252" max="10252" width="3.7265625" customWidth="1"/>
    <col min="10253" max="10253" width="0.81640625" customWidth="1"/>
    <col min="10254" max="10254" width="2.1796875" customWidth="1"/>
    <col min="10255" max="10255" width="0.26953125" customWidth="1"/>
    <col min="10256" max="10256" width="1.7265625" customWidth="1"/>
    <col min="10257" max="10257" width="5" customWidth="1"/>
    <col min="10258" max="10259" width="1.7265625" customWidth="1"/>
    <col min="10260" max="10261" width="3.453125" customWidth="1"/>
    <col min="10262" max="10263" width="5" customWidth="1"/>
    <col min="10264" max="10265" width="3.453125" customWidth="1"/>
    <col min="10266" max="10266" width="0.81640625" customWidth="1"/>
    <col min="10267" max="10267" width="3.453125" customWidth="1"/>
    <col min="10497" max="10497" width="3.453125" customWidth="1"/>
    <col min="10498" max="10498" width="5" customWidth="1"/>
    <col min="10499" max="10499" width="0.7265625" customWidth="1"/>
    <col min="10500" max="10500" width="6" customWidth="1"/>
    <col min="10501" max="10501" width="13.453125" customWidth="1"/>
    <col min="10502" max="10502" width="5" customWidth="1"/>
    <col min="10503" max="10503" width="3.453125" customWidth="1"/>
    <col min="10504" max="10504" width="1.7265625" customWidth="1"/>
    <col min="10505" max="10505" width="11.7265625" customWidth="1"/>
    <col min="10506" max="10506" width="0.81640625" customWidth="1"/>
    <col min="10507" max="10507" width="3.81640625" customWidth="1"/>
    <col min="10508" max="10508" width="3.7265625" customWidth="1"/>
    <col min="10509" max="10509" width="0.81640625" customWidth="1"/>
    <col min="10510" max="10510" width="2.1796875" customWidth="1"/>
    <col min="10511" max="10511" width="0.26953125" customWidth="1"/>
    <col min="10512" max="10512" width="1.7265625" customWidth="1"/>
    <col min="10513" max="10513" width="5" customWidth="1"/>
    <col min="10514" max="10515" width="1.7265625" customWidth="1"/>
    <col min="10516" max="10517" width="3.453125" customWidth="1"/>
    <col min="10518" max="10519" width="5" customWidth="1"/>
    <col min="10520" max="10521" width="3.453125" customWidth="1"/>
    <col min="10522" max="10522" width="0.81640625" customWidth="1"/>
    <col min="10523" max="10523" width="3.453125" customWidth="1"/>
    <col min="10753" max="10753" width="3.453125" customWidth="1"/>
    <col min="10754" max="10754" width="5" customWidth="1"/>
    <col min="10755" max="10755" width="0.7265625" customWidth="1"/>
    <col min="10756" max="10756" width="6" customWidth="1"/>
    <col min="10757" max="10757" width="13.453125" customWidth="1"/>
    <col min="10758" max="10758" width="5" customWidth="1"/>
    <col min="10759" max="10759" width="3.453125" customWidth="1"/>
    <col min="10760" max="10760" width="1.7265625" customWidth="1"/>
    <col min="10761" max="10761" width="11.7265625" customWidth="1"/>
    <col min="10762" max="10762" width="0.81640625" customWidth="1"/>
    <col min="10763" max="10763" width="3.81640625" customWidth="1"/>
    <col min="10764" max="10764" width="3.7265625" customWidth="1"/>
    <col min="10765" max="10765" width="0.81640625" customWidth="1"/>
    <col min="10766" max="10766" width="2.1796875" customWidth="1"/>
    <col min="10767" max="10767" width="0.26953125" customWidth="1"/>
    <col min="10768" max="10768" width="1.7265625" customWidth="1"/>
    <col min="10769" max="10769" width="5" customWidth="1"/>
    <col min="10770" max="10771" width="1.7265625" customWidth="1"/>
    <col min="10772" max="10773" width="3.453125" customWidth="1"/>
    <col min="10774" max="10775" width="5" customWidth="1"/>
    <col min="10776" max="10777" width="3.453125" customWidth="1"/>
    <col min="10778" max="10778" width="0.81640625" customWidth="1"/>
    <col min="10779" max="10779" width="3.453125" customWidth="1"/>
    <col min="11009" max="11009" width="3.453125" customWidth="1"/>
    <col min="11010" max="11010" width="5" customWidth="1"/>
    <col min="11011" max="11011" width="0.7265625" customWidth="1"/>
    <col min="11012" max="11012" width="6" customWidth="1"/>
    <col min="11013" max="11013" width="13.453125" customWidth="1"/>
    <col min="11014" max="11014" width="5" customWidth="1"/>
    <col min="11015" max="11015" width="3.453125" customWidth="1"/>
    <col min="11016" max="11016" width="1.7265625" customWidth="1"/>
    <col min="11017" max="11017" width="11.7265625" customWidth="1"/>
    <col min="11018" max="11018" width="0.81640625" customWidth="1"/>
    <col min="11019" max="11019" width="3.81640625" customWidth="1"/>
    <col min="11020" max="11020" width="3.7265625" customWidth="1"/>
    <col min="11021" max="11021" width="0.81640625" customWidth="1"/>
    <col min="11022" max="11022" width="2.1796875" customWidth="1"/>
    <col min="11023" max="11023" width="0.26953125" customWidth="1"/>
    <col min="11024" max="11024" width="1.7265625" customWidth="1"/>
    <col min="11025" max="11025" width="5" customWidth="1"/>
    <col min="11026" max="11027" width="1.7265625" customWidth="1"/>
    <col min="11028" max="11029" width="3.453125" customWidth="1"/>
    <col min="11030" max="11031" width="5" customWidth="1"/>
    <col min="11032" max="11033" width="3.453125" customWidth="1"/>
    <col min="11034" max="11034" width="0.81640625" customWidth="1"/>
    <col min="11035" max="11035" width="3.453125" customWidth="1"/>
    <col min="11265" max="11265" width="3.453125" customWidth="1"/>
    <col min="11266" max="11266" width="5" customWidth="1"/>
    <col min="11267" max="11267" width="0.7265625" customWidth="1"/>
    <col min="11268" max="11268" width="6" customWidth="1"/>
    <col min="11269" max="11269" width="13.453125" customWidth="1"/>
    <col min="11270" max="11270" width="5" customWidth="1"/>
    <col min="11271" max="11271" width="3.453125" customWidth="1"/>
    <col min="11272" max="11272" width="1.7265625" customWidth="1"/>
    <col min="11273" max="11273" width="11.7265625" customWidth="1"/>
    <col min="11274" max="11274" width="0.81640625" customWidth="1"/>
    <col min="11275" max="11275" width="3.81640625" customWidth="1"/>
    <col min="11276" max="11276" width="3.7265625" customWidth="1"/>
    <col min="11277" max="11277" width="0.81640625" customWidth="1"/>
    <col min="11278" max="11278" width="2.1796875" customWidth="1"/>
    <col min="11279" max="11279" width="0.26953125" customWidth="1"/>
    <col min="11280" max="11280" width="1.7265625" customWidth="1"/>
    <col min="11281" max="11281" width="5" customWidth="1"/>
    <col min="11282" max="11283" width="1.7265625" customWidth="1"/>
    <col min="11284" max="11285" width="3.453125" customWidth="1"/>
    <col min="11286" max="11287" width="5" customWidth="1"/>
    <col min="11288" max="11289" width="3.453125" customWidth="1"/>
    <col min="11290" max="11290" width="0.81640625" customWidth="1"/>
    <col min="11291" max="11291" width="3.453125" customWidth="1"/>
    <col min="11521" max="11521" width="3.453125" customWidth="1"/>
    <col min="11522" max="11522" width="5" customWidth="1"/>
    <col min="11523" max="11523" width="0.7265625" customWidth="1"/>
    <col min="11524" max="11524" width="6" customWidth="1"/>
    <col min="11525" max="11525" width="13.453125" customWidth="1"/>
    <col min="11526" max="11526" width="5" customWidth="1"/>
    <col min="11527" max="11527" width="3.453125" customWidth="1"/>
    <col min="11528" max="11528" width="1.7265625" customWidth="1"/>
    <col min="11529" max="11529" width="11.7265625" customWidth="1"/>
    <col min="11530" max="11530" width="0.81640625" customWidth="1"/>
    <col min="11531" max="11531" width="3.81640625" customWidth="1"/>
    <col min="11532" max="11532" width="3.7265625" customWidth="1"/>
    <col min="11533" max="11533" width="0.81640625" customWidth="1"/>
    <col min="11534" max="11534" width="2.1796875" customWidth="1"/>
    <col min="11535" max="11535" width="0.26953125" customWidth="1"/>
    <col min="11536" max="11536" width="1.7265625" customWidth="1"/>
    <col min="11537" max="11537" width="5" customWidth="1"/>
    <col min="11538" max="11539" width="1.7265625" customWidth="1"/>
    <col min="11540" max="11541" width="3.453125" customWidth="1"/>
    <col min="11542" max="11543" width="5" customWidth="1"/>
    <col min="11544" max="11545" width="3.453125" customWidth="1"/>
    <col min="11546" max="11546" width="0.81640625" customWidth="1"/>
    <col min="11547" max="11547" width="3.453125" customWidth="1"/>
    <col min="11777" max="11777" width="3.453125" customWidth="1"/>
    <col min="11778" max="11778" width="5" customWidth="1"/>
    <col min="11779" max="11779" width="0.7265625" customWidth="1"/>
    <col min="11780" max="11780" width="6" customWidth="1"/>
    <col min="11781" max="11781" width="13.453125" customWidth="1"/>
    <col min="11782" max="11782" width="5" customWidth="1"/>
    <col min="11783" max="11783" width="3.453125" customWidth="1"/>
    <col min="11784" max="11784" width="1.7265625" customWidth="1"/>
    <col min="11785" max="11785" width="11.7265625" customWidth="1"/>
    <col min="11786" max="11786" width="0.81640625" customWidth="1"/>
    <col min="11787" max="11787" width="3.81640625" customWidth="1"/>
    <col min="11788" max="11788" width="3.7265625" customWidth="1"/>
    <col min="11789" max="11789" width="0.81640625" customWidth="1"/>
    <col min="11790" max="11790" width="2.1796875" customWidth="1"/>
    <col min="11791" max="11791" width="0.26953125" customWidth="1"/>
    <col min="11792" max="11792" width="1.7265625" customWidth="1"/>
    <col min="11793" max="11793" width="5" customWidth="1"/>
    <col min="11794" max="11795" width="1.7265625" customWidth="1"/>
    <col min="11796" max="11797" width="3.453125" customWidth="1"/>
    <col min="11798" max="11799" width="5" customWidth="1"/>
    <col min="11800" max="11801" width="3.453125" customWidth="1"/>
    <col min="11802" max="11802" width="0.81640625" customWidth="1"/>
    <col min="11803" max="11803" width="3.453125" customWidth="1"/>
    <col min="12033" max="12033" width="3.453125" customWidth="1"/>
    <col min="12034" max="12034" width="5" customWidth="1"/>
    <col min="12035" max="12035" width="0.7265625" customWidth="1"/>
    <col min="12036" max="12036" width="6" customWidth="1"/>
    <col min="12037" max="12037" width="13.453125" customWidth="1"/>
    <col min="12038" max="12038" width="5" customWidth="1"/>
    <col min="12039" max="12039" width="3.453125" customWidth="1"/>
    <col min="12040" max="12040" width="1.7265625" customWidth="1"/>
    <col min="12041" max="12041" width="11.7265625" customWidth="1"/>
    <col min="12042" max="12042" width="0.81640625" customWidth="1"/>
    <col min="12043" max="12043" width="3.81640625" customWidth="1"/>
    <col min="12044" max="12044" width="3.7265625" customWidth="1"/>
    <col min="12045" max="12045" width="0.81640625" customWidth="1"/>
    <col min="12046" max="12046" width="2.1796875" customWidth="1"/>
    <col min="12047" max="12047" width="0.26953125" customWidth="1"/>
    <col min="12048" max="12048" width="1.7265625" customWidth="1"/>
    <col min="12049" max="12049" width="5" customWidth="1"/>
    <col min="12050" max="12051" width="1.7265625" customWidth="1"/>
    <col min="12052" max="12053" width="3.453125" customWidth="1"/>
    <col min="12054" max="12055" width="5" customWidth="1"/>
    <col min="12056" max="12057" width="3.453125" customWidth="1"/>
    <col min="12058" max="12058" width="0.81640625" customWidth="1"/>
    <col min="12059" max="12059" width="3.453125" customWidth="1"/>
    <col min="12289" max="12289" width="3.453125" customWidth="1"/>
    <col min="12290" max="12290" width="5" customWidth="1"/>
    <col min="12291" max="12291" width="0.7265625" customWidth="1"/>
    <col min="12292" max="12292" width="6" customWidth="1"/>
    <col min="12293" max="12293" width="13.453125" customWidth="1"/>
    <col min="12294" max="12294" width="5" customWidth="1"/>
    <col min="12295" max="12295" width="3.453125" customWidth="1"/>
    <col min="12296" max="12296" width="1.7265625" customWidth="1"/>
    <col min="12297" max="12297" width="11.7265625" customWidth="1"/>
    <col min="12298" max="12298" width="0.81640625" customWidth="1"/>
    <col min="12299" max="12299" width="3.81640625" customWidth="1"/>
    <col min="12300" max="12300" width="3.7265625" customWidth="1"/>
    <col min="12301" max="12301" width="0.81640625" customWidth="1"/>
    <col min="12302" max="12302" width="2.1796875" customWidth="1"/>
    <col min="12303" max="12303" width="0.26953125" customWidth="1"/>
    <col min="12304" max="12304" width="1.7265625" customWidth="1"/>
    <col min="12305" max="12305" width="5" customWidth="1"/>
    <col min="12306" max="12307" width="1.7265625" customWidth="1"/>
    <col min="12308" max="12309" width="3.453125" customWidth="1"/>
    <col min="12310" max="12311" width="5" customWidth="1"/>
    <col min="12312" max="12313" width="3.453125" customWidth="1"/>
    <col min="12314" max="12314" width="0.81640625" customWidth="1"/>
    <col min="12315" max="12315" width="3.453125" customWidth="1"/>
    <col min="12545" max="12545" width="3.453125" customWidth="1"/>
    <col min="12546" max="12546" width="5" customWidth="1"/>
    <col min="12547" max="12547" width="0.7265625" customWidth="1"/>
    <col min="12548" max="12548" width="6" customWidth="1"/>
    <col min="12549" max="12549" width="13.453125" customWidth="1"/>
    <col min="12550" max="12550" width="5" customWidth="1"/>
    <col min="12551" max="12551" width="3.453125" customWidth="1"/>
    <col min="12552" max="12552" width="1.7265625" customWidth="1"/>
    <col min="12553" max="12553" width="11.7265625" customWidth="1"/>
    <col min="12554" max="12554" width="0.81640625" customWidth="1"/>
    <col min="12555" max="12555" width="3.81640625" customWidth="1"/>
    <col min="12556" max="12556" width="3.7265625" customWidth="1"/>
    <col min="12557" max="12557" width="0.81640625" customWidth="1"/>
    <col min="12558" max="12558" width="2.1796875" customWidth="1"/>
    <col min="12559" max="12559" width="0.26953125" customWidth="1"/>
    <col min="12560" max="12560" width="1.7265625" customWidth="1"/>
    <col min="12561" max="12561" width="5" customWidth="1"/>
    <col min="12562" max="12563" width="1.7265625" customWidth="1"/>
    <col min="12564" max="12565" width="3.453125" customWidth="1"/>
    <col min="12566" max="12567" width="5" customWidth="1"/>
    <col min="12568" max="12569" width="3.453125" customWidth="1"/>
    <col min="12570" max="12570" width="0.81640625" customWidth="1"/>
    <col min="12571" max="12571" width="3.453125" customWidth="1"/>
    <col min="12801" max="12801" width="3.453125" customWidth="1"/>
    <col min="12802" max="12802" width="5" customWidth="1"/>
    <col min="12803" max="12803" width="0.7265625" customWidth="1"/>
    <col min="12804" max="12804" width="6" customWidth="1"/>
    <col min="12805" max="12805" width="13.453125" customWidth="1"/>
    <col min="12806" max="12806" width="5" customWidth="1"/>
    <col min="12807" max="12807" width="3.453125" customWidth="1"/>
    <col min="12808" max="12808" width="1.7265625" customWidth="1"/>
    <col min="12809" max="12809" width="11.7265625" customWidth="1"/>
    <col min="12810" max="12810" width="0.81640625" customWidth="1"/>
    <col min="12811" max="12811" width="3.81640625" customWidth="1"/>
    <col min="12812" max="12812" width="3.7265625" customWidth="1"/>
    <col min="12813" max="12813" width="0.81640625" customWidth="1"/>
    <col min="12814" max="12814" width="2.1796875" customWidth="1"/>
    <col min="12815" max="12815" width="0.26953125" customWidth="1"/>
    <col min="12816" max="12816" width="1.7265625" customWidth="1"/>
    <col min="12817" max="12817" width="5" customWidth="1"/>
    <col min="12818" max="12819" width="1.7265625" customWidth="1"/>
    <col min="12820" max="12821" width="3.453125" customWidth="1"/>
    <col min="12822" max="12823" width="5" customWidth="1"/>
    <col min="12824" max="12825" width="3.453125" customWidth="1"/>
    <col min="12826" max="12826" width="0.81640625" customWidth="1"/>
    <col min="12827" max="12827" width="3.453125" customWidth="1"/>
    <col min="13057" max="13057" width="3.453125" customWidth="1"/>
    <col min="13058" max="13058" width="5" customWidth="1"/>
    <col min="13059" max="13059" width="0.7265625" customWidth="1"/>
    <col min="13060" max="13060" width="6" customWidth="1"/>
    <col min="13061" max="13061" width="13.453125" customWidth="1"/>
    <col min="13062" max="13062" width="5" customWidth="1"/>
    <col min="13063" max="13063" width="3.453125" customWidth="1"/>
    <col min="13064" max="13064" width="1.7265625" customWidth="1"/>
    <col min="13065" max="13065" width="11.7265625" customWidth="1"/>
    <col min="13066" max="13066" width="0.81640625" customWidth="1"/>
    <col min="13067" max="13067" width="3.81640625" customWidth="1"/>
    <col min="13068" max="13068" width="3.7265625" customWidth="1"/>
    <col min="13069" max="13069" width="0.81640625" customWidth="1"/>
    <col min="13070" max="13070" width="2.1796875" customWidth="1"/>
    <col min="13071" max="13071" width="0.26953125" customWidth="1"/>
    <col min="13072" max="13072" width="1.7265625" customWidth="1"/>
    <col min="13073" max="13073" width="5" customWidth="1"/>
    <col min="13074" max="13075" width="1.7265625" customWidth="1"/>
    <col min="13076" max="13077" width="3.453125" customWidth="1"/>
    <col min="13078" max="13079" width="5" customWidth="1"/>
    <col min="13080" max="13081" width="3.453125" customWidth="1"/>
    <col min="13082" max="13082" width="0.81640625" customWidth="1"/>
    <col min="13083" max="13083" width="3.453125" customWidth="1"/>
    <col min="13313" max="13313" width="3.453125" customWidth="1"/>
    <col min="13314" max="13314" width="5" customWidth="1"/>
    <col min="13315" max="13315" width="0.7265625" customWidth="1"/>
    <col min="13316" max="13316" width="6" customWidth="1"/>
    <col min="13317" max="13317" width="13.453125" customWidth="1"/>
    <col min="13318" max="13318" width="5" customWidth="1"/>
    <col min="13319" max="13319" width="3.453125" customWidth="1"/>
    <col min="13320" max="13320" width="1.7265625" customWidth="1"/>
    <col min="13321" max="13321" width="11.7265625" customWidth="1"/>
    <col min="13322" max="13322" width="0.81640625" customWidth="1"/>
    <col min="13323" max="13323" width="3.81640625" customWidth="1"/>
    <col min="13324" max="13324" width="3.7265625" customWidth="1"/>
    <col min="13325" max="13325" width="0.81640625" customWidth="1"/>
    <col min="13326" max="13326" width="2.1796875" customWidth="1"/>
    <col min="13327" max="13327" width="0.26953125" customWidth="1"/>
    <col min="13328" max="13328" width="1.7265625" customWidth="1"/>
    <col min="13329" max="13329" width="5" customWidth="1"/>
    <col min="13330" max="13331" width="1.7265625" customWidth="1"/>
    <col min="13332" max="13333" width="3.453125" customWidth="1"/>
    <col min="13334" max="13335" width="5" customWidth="1"/>
    <col min="13336" max="13337" width="3.453125" customWidth="1"/>
    <col min="13338" max="13338" width="0.81640625" customWidth="1"/>
    <col min="13339" max="13339" width="3.453125" customWidth="1"/>
    <col min="13569" max="13569" width="3.453125" customWidth="1"/>
    <col min="13570" max="13570" width="5" customWidth="1"/>
    <col min="13571" max="13571" width="0.7265625" customWidth="1"/>
    <col min="13572" max="13572" width="6" customWidth="1"/>
    <col min="13573" max="13573" width="13.453125" customWidth="1"/>
    <col min="13574" max="13574" width="5" customWidth="1"/>
    <col min="13575" max="13575" width="3.453125" customWidth="1"/>
    <col min="13576" max="13576" width="1.7265625" customWidth="1"/>
    <col min="13577" max="13577" width="11.7265625" customWidth="1"/>
    <col min="13578" max="13578" width="0.81640625" customWidth="1"/>
    <col min="13579" max="13579" width="3.81640625" customWidth="1"/>
    <col min="13580" max="13580" width="3.7265625" customWidth="1"/>
    <col min="13581" max="13581" width="0.81640625" customWidth="1"/>
    <col min="13582" max="13582" width="2.1796875" customWidth="1"/>
    <col min="13583" max="13583" width="0.26953125" customWidth="1"/>
    <col min="13584" max="13584" width="1.7265625" customWidth="1"/>
    <col min="13585" max="13585" width="5" customWidth="1"/>
    <col min="13586" max="13587" width="1.7265625" customWidth="1"/>
    <col min="13588" max="13589" width="3.453125" customWidth="1"/>
    <col min="13590" max="13591" width="5" customWidth="1"/>
    <col min="13592" max="13593" width="3.453125" customWidth="1"/>
    <col min="13594" max="13594" width="0.81640625" customWidth="1"/>
    <col min="13595" max="13595" width="3.453125" customWidth="1"/>
    <col min="13825" max="13825" width="3.453125" customWidth="1"/>
    <col min="13826" max="13826" width="5" customWidth="1"/>
    <col min="13827" max="13827" width="0.7265625" customWidth="1"/>
    <col min="13828" max="13828" width="6" customWidth="1"/>
    <col min="13829" max="13829" width="13.453125" customWidth="1"/>
    <col min="13830" max="13830" width="5" customWidth="1"/>
    <col min="13831" max="13831" width="3.453125" customWidth="1"/>
    <col min="13832" max="13832" width="1.7265625" customWidth="1"/>
    <col min="13833" max="13833" width="11.7265625" customWidth="1"/>
    <col min="13834" max="13834" width="0.81640625" customWidth="1"/>
    <col min="13835" max="13835" width="3.81640625" customWidth="1"/>
    <col min="13836" max="13836" width="3.7265625" customWidth="1"/>
    <col min="13837" max="13837" width="0.81640625" customWidth="1"/>
    <col min="13838" max="13838" width="2.1796875" customWidth="1"/>
    <col min="13839" max="13839" width="0.26953125" customWidth="1"/>
    <col min="13840" max="13840" width="1.7265625" customWidth="1"/>
    <col min="13841" max="13841" width="5" customWidth="1"/>
    <col min="13842" max="13843" width="1.7265625" customWidth="1"/>
    <col min="13844" max="13845" width="3.453125" customWidth="1"/>
    <col min="13846" max="13847" width="5" customWidth="1"/>
    <col min="13848" max="13849" width="3.453125" customWidth="1"/>
    <col min="13850" max="13850" width="0.81640625" customWidth="1"/>
    <col min="13851" max="13851" width="3.453125" customWidth="1"/>
    <col min="14081" max="14081" width="3.453125" customWidth="1"/>
    <col min="14082" max="14082" width="5" customWidth="1"/>
    <col min="14083" max="14083" width="0.7265625" customWidth="1"/>
    <col min="14084" max="14084" width="6" customWidth="1"/>
    <col min="14085" max="14085" width="13.453125" customWidth="1"/>
    <col min="14086" max="14086" width="5" customWidth="1"/>
    <col min="14087" max="14087" width="3.453125" customWidth="1"/>
    <col min="14088" max="14088" width="1.7265625" customWidth="1"/>
    <col min="14089" max="14089" width="11.7265625" customWidth="1"/>
    <col min="14090" max="14090" width="0.81640625" customWidth="1"/>
    <col min="14091" max="14091" width="3.81640625" customWidth="1"/>
    <col min="14092" max="14092" width="3.7265625" customWidth="1"/>
    <col min="14093" max="14093" width="0.81640625" customWidth="1"/>
    <col min="14094" max="14094" width="2.1796875" customWidth="1"/>
    <col min="14095" max="14095" width="0.26953125" customWidth="1"/>
    <col min="14096" max="14096" width="1.7265625" customWidth="1"/>
    <col min="14097" max="14097" width="5" customWidth="1"/>
    <col min="14098" max="14099" width="1.7265625" customWidth="1"/>
    <col min="14100" max="14101" width="3.453125" customWidth="1"/>
    <col min="14102" max="14103" width="5" customWidth="1"/>
    <col min="14104" max="14105" width="3.453125" customWidth="1"/>
    <col min="14106" max="14106" width="0.81640625" customWidth="1"/>
    <col min="14107" max="14107" width="3.453125" customWidth="1"/>
    <col min="14337" max="14337" width="3.453125" customWidth="1"/>
    <col min="14338" max="14338" width="5" customWidth="1"/>
    <col min="14339" max="14339" width="0.7265625" customWidth="1"/>
    <col min="14340" max="14340" width="6" customWidth="1"/>
    <col min="14341" max="14341" width="13.453125" customWidth="1"/>
    <col min="14342" max="14342" width="5" customWidth="1"/>
    <col min="14343" max="14343" width="3.453125" customWidth="1"/>
    <col min="14344" max="14344" width="1.7265625" customWidth="1"/>
    <col min="14345" max="14345" width="11.7265625" customWidth="1"/>
    <col min="14346" max="14346" width="0.81640625" customWidth="1"/>
    <col min="14347" max="14347" width="3.81640625" customWidth="1"/>
    <col min="14348" max="14348" width="3.7265625" customWidth="1"/>
    <col min="14349" max="14349" width="0.81640625" customWidth="1"/>
    <col min="14350" max="14350" width="2.1796875" customWidth="1"/>
    <col min="14351" max="14351" width="0.26953125" customWidth="1"/>
    <col min="14352" max="14352" width="1.7265625" customWidth="1"/>
    <col min="14353" max="14353" width="5" customWidth="1"/>
    <col min="14354" max="14355" width="1.7265625" customWidth="1"/>
    <col min="14356" max="14357" width="3.453125" customWidth="1"/>
    <col min="14358" max="14359" width="5" customWidth="1"/>
    <col min="14360" max="14361" width="3.453125" customWidth="1"/>
    <col min="14362" max="14362" width="0.81640625" customWidth="1"/>
    <col min="14363" max="14363" width="3.453125" customWidth="1"/>
    <col min="14593" max="14593" width="3.453125" customWidth="1"/>
    <col min="14594" max="14594" width="5" customWidth="1"/>
    <col min="14595" max="14595" width="0.7265625" customWidth="1"/>
    <col min="14596" max="14596" width="6" customWidth="1"/>
    <col min="14597" max="14597" width="13.453125" customWidth="1"/>
    <col min="14598" max="14598" width="5" customWidth="1"/>
    <col min="14599" max="14599" width="3.453125" customWidth="1"/>
    <col min="14600" max="14600" width="1.7265625" customWidth="1"/>
    <col min="14601" max="14601" width="11.7265625" customWidth="1"/>
    <col min="14602" max="14602" width="0.81640625" customWidth="1"/>
    <col min="14603" max="14603" width="3.81640625" customWidth="1"/>
    <col min="14604" max="14604" width="3.7265625" customWidth="1"/>
    <col min="14605" max="14605" width="0.81640625" customWidth="1"/>
    <col min="14606" max="14606" width="2.1796875" customWidth="1"/>
    <col min="14607" max="14607" width="0.26953125" customWidth="1"/>
    <col min="14608" max="14608" width="1.7265625" customWidth="1"/>
    <col min="14609" max="14609" width="5" customWidth="1"/>
    <col min="14610" max="14611" width="1.7265625" customWidth="1"/>
    <col min="14612" max="14613" width="3.453125" customWidth="1"/>
    <col min="14614" max="14615" width="5" customWidth="1"/>
    <col min="14616" max="14617" width="3.453125" customWidth="1"/>
    <col min="14618" max="14618" width="0.81640625" customWidth="1"/>
    <col min="14619" max="14619" width="3.453125" customWidth="1"/>
    <col min="14849" max="14849" width="3.453125" customWidth="1"/>
    <col min="14850" max="14850" width="5" customWidth="1"/>
    <col min="14851" max="14851" width="0.7265625" customWidth="1"/>
    <col min="14852" max="14852" width="6" customWidth="1"/>
    <col min="14853" max="14853" width="13.453125" customWidth="1"/>
    <col min="14854" max="14854" width="5" customWidth="1"/>
    <col min="14855" max="14855" width="3.453125" customWidth="1"/>
    <col min="14856" max="14856" width="1.7265625" customWidth="1"/>
    <col min="14857" max="14857" width="11.7265625" customWidth="1"/>
    <col min="14858" max="14858" width="0.81640625" customWidth="1"/>
    <col min="14859" max="14859" width="3.81640625" customWidth="1"/>
    <col min="14860" max="14860" width="3.7265625" customWidth="1"/>
    <col min="14861" max="14861" width="0.81640625" customWidth="1"/>
    <col min="14862" max="14862" width="2.1796875" customWidth="1"/>
    <col min="14863" max="14863" width="0.26953125" customWidth="1"/>
    <col min="14864" max="14864" width="1.7265625" customWidth="1"/>
    <col min="14865" max="14865" width="5" customWidth="1"/>
    <col min="14866" max="14867" width="1.7265625" customWidth="1"/>
    <col min="14868" max="14869" width="3.453125" customWidth="1"/>
    <col min="14870" max="14871" width="5" customWidth="1"/>
    <col min="14872" max="14873" width="3.453125" customWidth="1"/>
    <col min="14874" max="14874" width="0.81640625" customWidth="1"/>
    <col min="14875" max="14875" width="3.453125" customWidth="1"/>
    <col min="15105" max="15105" width="3.453125" customWidth="1"/>
    <col min="15106" max="15106" width="5" customWidth="1"/>
    <col min="15107" max="15107" width="0.7265625" customWidth="1"/>
    <col min="15108" max="15108" width="6" customWidth="1"/>
    <col min="15109" max="15109" width="13.453125" customWidth="1"/>
    <col min="15110" max="15110" width="5" customWidth="1"/>
    <col min="15111" max="15111" width="3.453125" customWidth="1"/>
    <col min="15112" max="15112" width="1.7265625" customWidth="1"/>
    <col min="15113" max="15113" width="11.7265625" customWidth="1"/>
    <col min="15114" max="15114" width="0.81640625" customWidth="1"/>
    <col min="15115" max="15115" width="3.81640625" customWidth="1"/>
    <col min="15116" max="15116" width="3.7265625" customWidth="1"/>
    <col min="15117" max="15117" width="0.81640625" customWidth="1"/>
    <col min="15118" max="15118" width="2.1796875" customWidth="1"/>
    <col min="15119" max="15119" width="0.26953125" customWidth="1"/>
    <col min="15120" max="15120" width="1.7265625" customWidth="1"/>
    <col min="15121" max="15121" width="5" customWidth="1"/>
    <col min="15122" max="15123" width="1.7265625" customWidth="1"/>
    <col min="15124" max="15125" width="3.453125" customWidth="1"/>
    <col min="15126" max="15127" width="5" customWidth="1"/>
    <col min="15128" max="15129" width="3.453125" customWidth="1"/>
    <col min="15130" max="15130" width="0.81640625" customWidth="1"/>
    <col min="15131" max="15131" width="3.453125" customWidth="1"/>
    <col min="15361" max="15361" width="3.453125" customWidth="1"/>
    <col min="15362" max="15362" width="5" customWidth="1"/>
    <col min="15363" max="15363" width="0.7265625" customWidth="1"/>
    <col min="15364" max="15364" width="6" customWidth="1"/>
    <col min="15365" max="15365" width="13.453125" customWidth="1"/>
    <col min="15366" max="15366" width="5" customWidth="1"/>
    <col min="15367" max="15367" width="3.453125" customWidth="1"/>
    <col min="15368" max="15368" width="1.7265625" customWidth="1"/>
    <col min="15369" max="15369" width="11.7265625" customWidth="1"/>
    <col min="15370" max="15370" width="0.81640625" customWidth="1"/>
    <col min="15371" max="15371" width="3.81640625" customWidth="1"/>
    <col min="15372" max="15372" width="3.7265625" customWidth="1"/>
    <col min="15373" max="15373" width="0.81640625" customWidth="1"/>
    <col min="15374" max="15374" width="2.1796875" customWidth="1"/>
    <col min="15375" max="15375" width="0.26953125" customWidth="1"/>
    <col min="15376" max="15376" width="1.7265625" customWidth="1"/>
    <col min="15377" max="15377" width="5" customWidth="1"/>
    <col min="15378" max="15379" width="1.7265625" customWidth="1"/>
    <col min="15380" max="15381" width="3.453125" customWidth="1"/>
    <col min="15382" max="15383" width="5" customWidth="1"/>
    <col min="15384" max="15385" width="3.453125" customWidth="1"/>
    <col min="15386" max="15386" width="0.81640625" customWidth="1"/>
    <col min="15387" max="15387" width="3.453125" customWidth="1"/>
    <col min="15617" max="15617" width="3.453125" customWidth="1"/>
    <col min="15618" max="15618" width="5" customWidth="1"/>
    <col min="15619" max="15619" width="0.7265625" customWidth="1"/>
    <col min="15620" max="15620" width="6" customWidth="1"/>
    <col min="15621" max="15621" width="13.453125" customWidth="1"/>
    <col min="15622" max="15622" width="5" customWidth="1"/>
    <col min="15623" max="15623" width="3.453125" customWidth="1"/>
    <col min="15624" max="15624" width="1.7265625" customWidth="1"/>
    <col min="15625" max="15625" width="11.7265625" customWidth="1"/>
    <col min="15626" max="15626" width="0.81640625" customWidth="1"/>
    <col min="15627" max="15627" width="3.81640625" customWidth="1"/>
    <col min="15628" max="15628" width="3.7265625" customWidth="1"/>
    <col min="15629" max="15629" width="0.81640625" customWidth="1"/>
    <col min="15630" max="15630" width="2.1796875" customWidth="1"/>
    <col min="15631" max="15631" width="0.26953125" customWidth="1"/>
    <col min="15632" max="15632" width="1.7265625" customWidth="1"/>
    <col min="15633" max="15633" width="5" customWidth="1"/>
    <col min="15634" max="15635" width="1.7265625" customWidth="1"/>
    <col min="15636" max="15637" width="3.453125" customWidth="1"/>
    <col min="15638" max="15639" width="5" customWidth="1"/>
    <col min="15640" max="15641" width="3.453125" customWidth="1"/>
    <col min="15642" max="15642" width="0.81640625" customWidth="1"/>
    <col min="15643" max="15643" width="3.453125" customWidth="1"/>
    <col min="15873" max="15873" width="3.453125" customWidth="1"/>
    <col min="15874" max="15874" width="5" customWidth="1"/>
    <col min="15875" max="15875" width="0.7265625" customWidth="1"/>
    <col min="15876" max="15876" width="6" customWidth="1"/>
    <col min="15877" max="15877" width="13.453125" customWidth="1"/>
    <col min="15878" max="15878" width="5" customWidth="1"/>
    <col min="15879" max="15879" width="3.453125" customWidth="1"/>
    <col min="15880" max="15880" width="1.7265625" customWidth="1"/>
    <col min="15881" max="15881" width="11.7265625" customWidth="1"/>
    <col min="15882" max="15882" width="0.81640625" customWidth="1"/>
    <col min="15883" max="15883" width="3.81640625" customWidth="1"/>
    <col min="15884" max="15884" width="3.7265625" customWidth="1"/>
    <col min="15885" max="15885" width="0.81640625" customWidth="1"/>
    <col min="15886" max="15886" width="2.1796875" customWidth="1"/>
    <col min="15887" max="15887" width="0.26953125" customWidth="1"/>
    <col min="15888" max="15888" width="1.7265625" customWidth="1"/>
    <col min="15889" max="15889" width="5" customWidth="1"/>
    <col min="15890" max="15891" width="1.7265625" customWidth="1"/>
    <col min="15892" max="15893" width="3.453125" customWidth="1"/>
    <col min="15894" max="15895" width="5" customWidth="1"/>
    <col min="15896" max="15897" width="3.453125" customWidth="1"/>
    <col min="15898" max="15898" width="0.81640625" customWidth="1"/>
    <col min="15899" max="15899" width="3.453125" customWidth="1"/>
    <col min="16129" max="16129" width="3.453125" customWidth="1"/>
    <col min="16130" max="16130" width="5" customWidth="1"/>
    <col min="16131" max="16131" width="0.7265625" customWidth="1"/>
    <col min="16132" max="16132" width="6" customWidth="1"/>
    <col min="16133" max="16133" width="13.453125" customWidth="1"/>
    <col min="16134" max="16134" width="5" customWidth="1"/>
    <col min="16135" max="16135" width="3.453125" customWidth="1"/>
    <col min="16136" max="16136" width="1.7265625" customWidth="1"/>
    <col min="16137" max="16137" width="11.7265625" customWidth="1"/>
    <col min="16138" max="16138" width="0.81640625" customWidth="1"/>
    <col min="16139" max="16139" width="3.81640625" customWidth="1"/>
    <col min="16140" max="16140" width="3.7265625" customWidth="1"/>
    <col min="16141" max="16141" width="0.81640625" customWidth="1"/>
    <col min="16142" max="16142" width="2.1796875" customWidth="1"/>
    <col min="16143" max="16143" width="0.26953125" customWidth="1"/>
    <col min="16144" max="16144" width="1.7265625" customWidth="1"/>
    <col min="16145" max="16145" width="5" customWidth="1"/>
    <col min="16146" max="16147" width="1.7265625" customWidth="1"/>
    <col min="16148" max="16149" width="3.453125" customWidth="1"/>
    <col min="16150" max="16151" width="5" customWidth="1"/>
    <col min="16152" max="16153" width="3.453125" customWidth="1"/>
    <col min="16154" max="16154" width="0.81640625" customWidth="1"/>
    <col min="16155" max="16155" width="3.453125" customWidth="1"/>
  </cols>
  <sheetData>
    <row r="1" spans="1:27" ht="5.15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ht="12" customHeight="1">
      <c r="A2" s="64"/>
      <c r="B2" s="65" t="s">
        <v>245</v>
      </c>
      <c r="C2" s="65"/>
      <c r="D2" s="65"/>
      <c r="E2" s="65" t="s">
        <v>246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 ht="12" customHeight="1">
      <c r="A3" s="64"/>
      <c r="B3" s="65" t="s">
        <v>247</v>
      </c>
      <c r="C3" s="65"/>
      <c r="D3" s="65"/>
      <c r="E3" s="65" t="s">
        <v>248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249</v>
      </c>
      <c r="C4" s="65"/>
      <c r="D4" s="65"/>
      <c r="E4" s="65" t="s">
        <v>251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4"/>
    </row>
    <row r="5" spans="1:27" ht="12" customHeight="1">
      <c r="A5" s="64"/>
      <c r="B5" s="65" t="s">
        <v>410</v>
      </c>
      <c r="C5" s="65"/>
      <c r="D5" s="65"/>
      <c r="E5" s="65" t="s">
        <v>555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4"/>
    </row>
    <row r="6" spans="1:27" ht="13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 ht="40" customHeight="1">
      <c r="A7" s="64"/>
      <c r="B7" s="91" t="s">
        <v>412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64"/>
    </row>
    <row r="8" spans="1:27" ht="20.149999999999999" customHeight="1" thickBo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</row>
    <row r="9" spans="1:27" ht="30" customHeight="1">
      <c r="A9" s="64"/>
      <c r="B9" s="92" t="s">
        <v>413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3" t="s">
        <v>414</v>
      </c>
      <c r="U9" s="93"/>
      <c r="V9" s="93"/>
      <c r="W9" s="93"/>
      <c r="X9" s="93"/>
      <c r="Y9" s="93"/>
      <c r="Z9" s="93"/>
      <c r="AA9" s="64"/>
    </row>
    <row r="10" spans="1:27" ht="40" customHeight="1">
      <c r="A10" s="64"/>
      <c r="B10" s="94" t="s">
        <v>4</v>
      </c>
      <c r="C10" s="94"/>
      <c r="D10" s="95" t="s">
        <v>415</v>
      </c>
      <c r="E10" s="95"/>
      <c r="F10" s="95"/>
      <c r="G10" s="95"/>
      <c r="H10" s="95"/>
      <c r="I10" s="95"/>
      <c r="J10" s="95"/>
      <c r="K10" s="95"/>
      <c r="L10" s="95" t="s">
        <v>416</v>
      </c>
      <c r="M10" s="95"/>
      <c r="N10" s="95"/>
      <c r="O10" s="95" t="s">
        <v>7</v>
      </c>
      <c r="P10" s="95"/>
      <c r="Q10" s="95"/>
      <c r="R10" s="95"/>
      <c r="S10" s="95"/>
      <c r="T10" s="95" t="s">
        <v>417</v>
      </c>
      <c r="U10" s="95"/>
      <c r="V10" s="95"/>
      <c r="W10" s="96" t="s">
        <v>418</v>
      </c>
      <c r="X10" s="96"/>
      <c r="Y10" s="96"/>
      <c r="Z10" s="96"/>
      <c r="AA10" s="64"/>
    </row>
    <row r="11" spans="1:27" ht="10" customHeight="1" thickBot="1">
      <c r="A11" s="64"/>
      <c r="B11" s="97" t="s">
        <v>228</v>
      </c>
      <c r="C11" s="97"/>
      <c r="D11" s="98" t="s">
        <v>229</v>
      </c>
      <c r="E11" s="98"/>
      <c r="F11" s="98"/>
      <c r="G11" s="98"/>
      <c r="H11" s="98"/>
      <c r="I11" s="98"/>
      <c r="J11" s="98"/>
      <c r="K11" s="98"/>
      <c r="L11" s="98" t="s">
        <v>231</v>
      </c>
      <c r="M11" s="98"/>
      <c r="N11" s="98"/>
      <c r="O11" s="98" t="s">
        <v>232</v>
      </c>
      <c r="P11" s="98"/>
      <c r="Q11" s="98"/>
      <c r="R11" s="98"/>
      <c r="S11" s="98"/>
      <c r="T11" s="98" t="s">
        <v>235</v>
      </c>
      <c r="U11" s="98"/>
      <c r="V11" s="98"/>
      <c r="W11" s="99" t="s">
        <v>419</v>
      </c>
      <c r="X11" s="99"/>
      <c r="Y11" s="99"/>
      <c r="Z11" s="99"/>
      <c r="AA11" s="64"/>
    </row>
    <row r="12" spans="1:27" ht="15" customHeight="1">
      <c r="A12" s="64"/>
      <c r="B12" s="100" t="s">
        <v>229</v>
      </c>
      <c r="C12" s="100"/>
      <c r="D12" s="101" t="s">
        <v>556</v>
      </c>
      <c r="E12" s="101"/>
      <c r="F12" s="101"/>
      <c r="G12" s="101"/>
      <c r="H12" s="101"/>
      <c r="I12" s="101"/>
      <c r="J12" s="101"/>
      <c r="K12" s="101"/>
      <c r="L12" s="102" t="s">
        <v>557</v>
      </c>
      <c r="M12" s="102"/>
      <c r="N12" s="102"/>
      <c r="O12" s="103">
        <v>144</v>
      </c>
      <c r="P12" s="103"/>
      <c r="Q12" s="103"/>
      <c r="R12" s="103"/>
      <c r="S12" s="103"/>
      <c r="T12" s="104">
        <v>0</v>
      </c>
      <c r="U12" s="104"/>
      <c r="V12" s="104"/>
      <c r="W12" s="105">
        <v>0</v>
      </c>
      <c r="X12" s="105"/>
      <c r="Y12" s="105"/>
      <c r="Z12" s="105"/>
      <c r="AA12" s="64"/>
    </row>
    <row r="13" spans="1:27" ht="15" customHeight="1">
      <c r="A13" s="64"/>
      <c r="B13" s="100"/>
      <c r="C13" s="100"/>
      <c r="D13" s="101"/>
      <c r="E13" s="101"/>
      <c r="F13" s="101"/>
      <c r="G13" s="101"/>
      <c r="H13" s="101"/>
      <c r="I13" s="101"/>
      <c r="J13" s="101"/>
      <c r="K13" s="101"/>
      <c r="L13" s="102"/>
      <c r="M13" s="102"/>
      <c r="N13" s="102"/>
      <c r="O13" s="106" t="s">
        <v>422</v>
      </c>
      <c r="P13" s="106"/>
      <c r="Q13" s="106"/>
      <c r="R13" s="106"/>
      <c r="S13" s="106"/>
      <c r="T13" s="106">
        <v>0</v>
      </c>
      <c r="U13" s="106"/>
      <c r="V13" s="106"/>
      <c r="W13" s="107">
        <v>0</v>
      </c>
      <c r="X13" s="107"/>
      <c r="Y13" s="107"/>
      <c r="Z13" s="107"/>
      <c r="AA13" s="64"/>
    </row>
    <row r="14" spans="1:27" ht="15" customHeight="1">
      <c r="A14" s="64"/>
      <c r="B14" s="10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2"/>
      <c r="N14" s="102"/>
      <c r="O14" s="106" t="s">
        <v>423</v>
      </c>
      <c r="P14" s="106"/>
      <c r="Q14" s="106"/>
      <c r="R14" s="106"/>
      <c r="S14" s="106"/>
      <c r="T14" s="106">
        <v>0</v>
      </c>
      <c r="U14" s="106"/>
      <c r="V14" s="106"/>
      <c r="W14" s="107">
        <v>0</v>
      </c>
      <c r="X14" s="107"/>
      <c r="Y14" s="107"/>
      <c r="Z14" s="107"/>
      <c r="AA14" s="64"/>
    </row>
    <row r="15" spans="1:27" ht="15" customHeight="1">
      <c r="A15" s="64"/>
      <c r="B15" s="100"/>
      <c r="C15" s="100"/>
      <c r="D15" s="101"/>
      <c r="E15" s="101"/>
      <c r="F15" s="101"/>
      <c r="G15" s="101"/>
      <c r="H15" s="101"/>
      <c r="I15" s="101"/>
      <c r="J15" s="101"/>
      <c r="K15" s="101"/>
      <c r="L15" s="102"/>
      <c r="M15" s="102"/>
      <c r="N15" s="102"/>
      <c r="O15" s="106" t="s">
        <v>424</v>
      </c>
      <c r="P15" s="106"/>
      <c r="Q15" s="106"/>
      <c r="R15" s="106"/>
      <c r="S15" s="106"/>
      <c r="T15" s="106">
        <v>0</v>
      </c>
      <c r="U15" s="106"/>
      <c r="V15" s="106"/>
      <c r="W15" s="107">
        <v>0</v>
      </c>
      <c r="X15" s="107"/>
      <c r="Y15" s="107"/>
      <c r="Z15" s="107"/>
      <c r="AA15" s="64"/>
    </row>
    <row r="16" spans="1:27" ht="15" customHeight="1">
      <c r="A16" s="64"/>
      <c r="B16" s="100"/>
      <c r="C16" s="100"/>
      <c r="D16" s="101"/>
      <c r="E16" s="101"/>
      <c r="F16" s="101"/>
      <c r="G16" s="101"/>
      <c r="H16" s="101"/>
      <c r="I16" s="101"/>
      <c r="J16" s="101"/>
      <c r="K16" s="101"/>
      <c r="L16" s="102"/>
      <c r="M16" s="102"/>
      <c r="N16" s="102"/>
      <c r="O16" s="106" t="s">
        <v>425</v>
      </c>
      <c r="P16" s="106"/>
      <c r="Q16" s="106"/>
      <c r="R16" s="106"/>
      <c r="S16" s="106"/>
      <c r="T16" s="106">
        <v>0</v>
      </c>
      <c r="U16" s="106"/>
      <c r="V16" s="106"/>
      <c r="W16" s="107">
        <v>0</v>
      </c>
      <c r="X16" s="107"/>
      <c r="Y16" s="107"/>
      <c r="Z16" s="107"/>
      <c r="AA16" s="64"/>
    </row>
    <row r="17" spans="1:27" ht="15" customHeight="1">
      <c r="A17" s="64"/>
      <c r="B17" s="100" t="s">
        <v>231</v>
      </c>
      <c r="C17" s="100"/>
      <c r="D17" s="101" t="s">
        <v>558</v>
      </c>
      <c r="E17" s="101"/>
      <c r="F17" s="101"/>
      <c r="G17" s="101"/>
      <c r="H17" s="101"/>
      <c r="I17" s="101"/>
      <c r="J17" s="101"/>
      <c r="K17" s="101"/>
      <c r="L17" s="102" t="s">
        <v>557</v>
      </c>
      <c r="M17" s="102"/>
      <c r="N17" s="102"/>
      <c r="O17" s="103">
        <v>108</v>
      </c>
      <c r="P17" s="103"/>
      <c r="Q17" s="103"/>
      <c r="R17" s="103"/>
      <c r="S17" s="103"/>
      <c r="T17" s="104">
        <v>0</v>
      </c>
      <c r="U17" s="104"/>
      <c r="V17" s="104"/>
      <c r="W17" s="105">
        <v>0</v>
      </c>
      <c r="X17" s="105"/>
      <c r="Y17" s="105"/>
      <c r="Z17" s="105"/>
      <c r="AA17" s="64"/>
    </row>
    <row r="18" spans="1:27" ht="15" customHeight="1">
      <c r="A18" s="64"/>
      <c r="B18" s="100"/>
      <c r="C18" s="100"/>
      <c r="D18" s="101"/>
      <c r="E18" s="101"/>
      <c r="F18" s="101"/>
      <c r="G18" s="101"/>
      <c r="H18" s="101"/>
      <c r="I18" s="101"/>
      <c r="J18" s="101"/>
      <c r="K18" s="101"/>
      <c r="L18" s="102"/>
      <c r="M18" s="102"/>
      <c r="N18" s="102"/>
      <c r="O18" s="106" t="s">
        <v>422</v>
      </c>
      <c r="P18" s="106"/>
      <c r="Q18" s="106"/>
      <c r="R18" s="106"/>
      <c r="S18" s="106"/>
      <c r="T18" s="106">
        <v>0</v>
      </c>
      <c r="U18" s="106"/>
      <c r="V18" s="106"/>
      <c r="W18" s="107">
        <v>0</v>
      </c>
      <c r="X18" s="107"/>
      <c r="Y18" s="107"/>
      <c r="Z18" s="107"/>
      <c r="AA18" s="64"/>
    </row>
    <row r="19" spans="1:27" ht="15" customHeight="1">
      <c r="A19" s="64"/>
      <c r="B19" s="100"/>
      <c r="C19" s="100"/>
      <c r="D19" s="101"/>
      <c r="E19" s="101"/>
      <c r="F19" s="101"/>
      <c r="G19" s="101"/>
      <c r="H19" s="101"/>
      <c r="I19" s="101"/>
      <c r="J19" s="101"/>
      <c r="K19" s="101"/>
      <c r="L19" s="102"/>
      <c r="M19" s="102"/>
      <c r="N19" s="102"/>
      <c r="O19" s="106" t="s">
        <v>423</v>
      </c>
      <c r="P19" s="106"/>
      <c r="Q19" s="106"/>
      <c r="R19" s="106"/>
      <c r="S19" s="106"/>
      <c r="T19" s="106">
        <v>0</v>
      </c>
      <c r="U19" s="106"/>
      <c r="V19" s="106"/>
      <c r="W19" s="107">
        <v>0</v>
      </c>
      <c r="X19" s="107"/>
      <c r="Y19" s="107"/>
      <c r="Z19" s="107"/>
      <c r="AA19" s="64"/>
    </row>
    <row r="20" spans="1:27" ht="15" customHeight="1">
      <c r="A20" s="64"/>
      <c r="B20" s="100"/>
      <c r="C20" s="100"/>
      <c r="D20" s="101"/>
      <c r="E20" s="101"/>
      <c r="F20" s="101"/>
      <c r="G20" s="101"/>
      <c r="H20" s="101"/>
      <c r="I20" s="101"/>
      <c r="J20" s="101"/>
      <c r="K20" s="101"/>
      <c r="L20" s="102"/>
      <c r="M20" s="102"/>
      <c r="N20" s="102"/>
      <c r="O20" s="106" t="s">
        <v>424</v>
      </c>
      <c r="P20" s="106"/>
      <c r="Q20" s="106"/>
      <c r="R20" s="106"/>
      <c r="S20" s="106"/>
      <c r="T20" s="106">
        <v>0</v>
      </c>
      <c r="U20" s="106"/>
      <c r="V20" s="106"/>
      <c r="W20" s="107">
        <v>0</v>
      </c>
      <c r="X20" s="107"/>
      <c r="Y20" s="107"/>
      <c r="Z20" s="107"/>
      <c r="AA20" s="64"/>
    </row>
    <row r="21" spans="1:27" ht="15" customHeight="1">
      <c r="A21" s="64"/>
      <c r="B21" s="100"/>
      <c r="C21" s="100"/>
      <c r="D21" s="101"/>
      <c r="E21" s="101"/>
      <c r="F21" s="101"/>
      <c r="G21" s="101"/>
      <c r="H21" s="101"/>
      <c r="I21" s="101"/>
      <c r="J21" s="101"/>
      <c r="K21" s="101"/>
      <c r="L21" s="102"/>
      <c r="M21" s="102"/>
      <c r="N21" s="102"/>
      <c r="O21" s="106" t="s">
        <v>425</v>
      </c>
      <c r="P21" s="106"/>
      <c r="Q21" s="106"/>
      <c r="R21" s="106"/>
      <c r="S21" s="106"/>
      <c r="T21" s="106">
        <v>0</v>
      </c>
      <c r="U21" s="106"/>
      <c r="V21" s="106"/>
      <c r="W21" s="107">
        <v>0</v>
      </c>
      <c r="X21" s="107"/>
      <c r="Y21" s="107"/>
      <c r="Z21" s="107"/>
      <c r="AA21" s="64"/>
    </row>
    <row r="22" spans="1:27" ht="15" customHeight="1">
      <c r="A22" s="64"/>
      <c r="B22" s="100" t="s">
        <v>232</v>
      </c>
      <c r="C22" s="100"/>
      <c r="D22" s="101" t="s">
        <v>559</v>
      </c>
      <c r="E22" s="101"/>
      <c r="F22" s="101"/>
      <c r="G22" s="101"/>
      <c r="H22" s="101"/>
      <c r="I22" s="101"/>
      <c r="J22" s="101"/>
      <c r="K22" s="101"/>
      <c r="L22" s="102" t="s">
        <v>557</v>
      </c>
      <c r="M22" s="102"/>
      <c r="N22" s="102"/>
      <c r="O22" s="103">
        <v>36</v>
      </c>
      <c r="P22" s="103"/>
      <c r="Q22" s="103"/>
      <c r="R22" s="103"/>
      <c r="S22" s="103"/>
      <c r="T22" s="104">
        <v>0</v>
      </c>
      <c r="U22" s="104"/>
      <c r="V22" s="104"/>
      <c r="W22" s="105">
        <v>0</v>
      </c>
      <c r="X22" s="105"/>
      <c r="Y22" s="105"/>
      <c r="Z22" s="105"/>
      <c r="AA22" s="64"/>
    </row>
    <row r="23" spans="1:27" ht="15" customHeight="1">
      <c r="A23" s="64"/>
      <c r="B23" s="100"/>
      <c r="C23" s="100"/>
      <c r="D23" s="101"/>
      <c r="E23" s="101"/>
      <c r="F23" s="101"/>
      <c r="G23" s="101"/>
      <c r="H23" s="101"/>
      <c r="I23" s="101"/>
      <c r="J23" s="101"/>
      <c r="K23" s="101"/>
      <c r="L23" s="102"/>
      <c r="M23" s="102"/>
      <c r="N23" s="102"/>
      <c r="O23" s="106" t="s">
        <v>422</v>
      </c>
      <c r="P23" s="106"/>
      <c r="Q23" s="106"/>
      <c r="R23" s="106"/>
      <c r="S23" s="106"/>
      <c r="T23" s="106">
        <v>0</v>
      </c>
      <c r="U23" s="106"/>
      <c r="V23" s="106"/>
      <c r="W23" s="107">
        <v>0</v>
      </c>
      <c r="X23" s="107"/>
      <c r="Y23" s="107"/>
      <c r="Z23" s="107"/>
      <c r="AA23" s="64"/>
    </row>
    <row r="24" spans="1:27" ht="15" customHeight="1">
      <c r="A24" s="64"/>
      <c r="B24" s="100"/>
      <c r="C24" s="100"/>
      <c r="D24" s="101"/>
      <c r="E24" s="101"/>
      <c r="F24" s="101"/>
      <c r="G24" s="101"/>
      <c r="H24" s="101"/>
      <c r="I24" s="101"/>
      <c r="J24" s="101"/>
      <c r="K24" s="101"/>
      <c r="L24" s="102"/>
      <c r="M24" s="102"/>
      <c r="N24" s="102"/>
      <c r="O24" s="106" t="s">
        <v>423</v>
      </c>
      <c r="P24" s="106"/>
      <c r="Q24" s="106"/>
      <c r="R24" s="106"/>
      <c r="S24" s="106"/>
      <c r="T24" s="106">
        <v>0</v>
      </c>
      <c r="U24" s="106"/>
      <c r="V24" s="106"/>
      <c r="W24" s="107">
        <v>0</v>
      </c>
      <c r="X24" s="107"/>
      <c r="Y24" s="107"/>
      <c r="Z24" s="107"/>
      <c r="AA24" s="64"/>
    </row>
    <row r="25" spans="1:27" ht="15" customHeight="1">
      <c r="A25" s="64"/>
      <c r="B25" s="100"/>
      <c r="C25" s="100"/>
      <c r="D25" s="101"/>
      <c r="E25" s="101"/>
      <c r="F25" s="101"/>
      <c r="G25" s="101"/>
      <c r="H25" s="101"/>
      <c r="I25" s="101"/>
      <c r="J25" s="101"/>
      <c r="K25" s="101"/>
      <c r="L25" s="102"/>
      <c r="M25" s="102"/>
      <c r="N25" s="102"/>
      <c r="O25" s="106" t="s">
        <v>424</v>
      </c>
      <c r="P25" s="106"/>
      <c r="Q25" s="106"/>
      <c r="R25" s="106"/>
      <c r="S25" s="106"/>
      <c r="T25" s="106">
        <v>0</v>
      </c>
      <c r="U25" s="106"/>
      <c r="V25" s="106"/>
      <c r="W25" s="107">
        <v>0</v>
      </c>
      <c r="X25" s="107"/>
      <c r="Y25" s="107"/>
      <c r="Z25" s="107"/>
      <c r="AA25" s="64"/>
    </row>
    <row r="26" spans="1:27" ht="15" customHeight="1">
      <c r="A26" s="64"/>
      <c r="B26" s="100"/>
      <c r="C26" s="100"/>
      <c r="D26" s="101"/>
      <c r="E26" s="101"/>
      <c r="F26" s="101"/>
      <c r="G26" s="101"/>
      <c r="H26" s="101"/>
      <c r="I26" s="101"/>
      <c r="J26" s="101"/>
      <c r="K26" s="101"/>
      <c r="L26" s="102"/>
      <c r="M26" s="102"/>
      <c r="N26" s="102"/>
      <c r="O26" s="106" t="s">
        <v>425</v>
      </c>
      <c r="P26" s="106"/>
      <c r="Q26" s="106"/>
      <c r="R26" s="106"/>
      <c r="S26" s="106"/>
      <c r="T26" s="106">
        <v>0</v>
      </c>
      <c r="U26" s="106"/>
      <c r="V26" s="106"/>
      <c r="W26" s="107">
        <v>0</v>
      </c>
      <c r="X26" s="107"/>
      <c r="Y26" s="107"/>
      <c r="Z26" s="107"/>
      <c r="AA26" s="64"/>
    </row>
    <row r="27" spans="1:27" ht="15" customHeight="1">
      <c r="A27" s="64"/>
      <c r="B27" s="100" t="s">
        <v>235</v>
      </c>
      <c r="C27" s="100"/>
      <c r="D27" s="101" t="s">
        <v>560</v>
      </c>
      <c r="E27" s="101"/>
      <c r="F27" s="101"/>
      <c r="G27" s="101"/>
      <c r="H27" s="101"/>
      <c r="I27" s="101"/>
      <c r="J27" s="101"/>
      <c r="K27" s="101"/>
      <c r="L27" s="102" t="s">
        <v>557</v>
      </c>
      <c r="M27" s="102"/>
      <c r="N27" s="102"/>
      <c r="O27" s="103">
        <v>36</v>
      </c>
      <c r="P27" s="103"/>
      <c r="Q27" s="103"/>
      <c r="R27" s="103"/>
      <c r="S27" s="103"/>
      <c r="T27" s="104">
        <v>0</v>
      </c>
      <c r="U27" s="104"/>
      <c r="V27" s="104"/>
      <c r="W27" s="105">
        <v>0</v>
      </c>
      <c r="X27" s="105"/>
      <c r="Y27" s="105"/>
      <c r="Z27" s="105"/>
      <c r="AA27" s="64"/>
    </row>
    <row r="28" spans="1:27" ht="15" customHeight="1">
      <c r="A28" s="64"/>
      <c r="B28" s="100"/>
      <c r="C28" s="100"/>
      <c r="D28" s="101"/>
      <c r="E28" s="101"/>
      <c r="F28" s="101"/>
      <c r="G28" s="101"/>
      <c r="H28" s="101"/>
      <c r="I28" s="101"/>
      <c r="J28" s="101"/>
      <c r="K28" s="101"/>
      <c r="L28" s="102"/>
      <c r="M28" s="102"/>
      <c r="N28" s="102"/>
      <c r="O28" s="106" t="s">
        <v>422</v>
      </c>
      <c r="P28" s="106"/>
      <c r="Q28" s="106"/>
      <c r="R28" s="106"/>
      <c r="S28" s="106"/>
      <c r="T28" s="106">
        <v>0</v>
      </c>
      <c r="U28" s="106"/>
      <c r="V28" s="106"/>
      <c r="W28" s="107">
        <v>0</v>
      </c>
      <c r="X28" s="107"/>
      <c r="Y28" s="107"/>
      <c r="Z28" s="107"/>
      <c r="AA28" s="64"/>
    </row>
    <row r="29" spans="1:27" ht="15" customHeight="1">
      <c r="A29" s="64"/>
      <c r="B29" s="100"/>
      <c r="C29" s="100"/>
      <c r="D29" s="101"/>
      <c r="E29" s="101"/>
      <c r="F29" s="101"/>
      <c r="G29" s="101"/>
      <c r="H29" s="101"/>
      <c r="I29" s="101"/>
      <c r="J29" s="101"/>
      <c r="K29" s="101"/>
      <c r="L29" s="102"/>
      <c r="M29" s="102"/>
      <c r="N29" s="102"/>
      <c r="O29" s="106" t="s">
        <v>423</v>
      </c>
      <c r="P29" s="106"/>
      <c r="Q29" s="106"/>
      <c r="R29" s="106"/>
      <c r="S29" s="106"/>
      <c r="T29" s="106">
        <v>0</v>
      </c>
      <c r="U29" s="106"/>
      <c r="V29" s="106"/>
      <c r="W29" s="107">
        <v>0</v>
      </c>
      <c r="X29" s="107"/>
      <c r="Y29" s="107"/>
      <c r="Z29" s="107"/>
      <c r="AA29" s="64"/>
    </row>
    <row r="30" spans="1:27" ht="15" customHeight="1">
      <c r="A30" s="64"/>
      <c r="B30" s="100"/>
      <c r="C30" s="100"/>
      <c r="D30" s="101"/>
      <c r="E30" s="101"/>
      <c r="F30" s="101"/>
      <c r="G30" s="101"/>
      <c r="H30" s="101"/>
      <c r="I30" s="101"/>
      <c r="J30" s="101"/>
      <c r="K30" s="101"/>
      <c r="L30" s="102"/>
      <c r="M30" s="102"/>
      <c r="N30" s="102"/>
      <c r="O30" s="106" t="s">
        <v>424</v>
      </c>
      <c r="P30" s="106"/>
      <c r="Q30" s="106"/>
      <c r="R30" s="106"/>
      <c r="S30" s="106"/>
      <c r="T30" s="106">
        <v>0</v>
      </c>
      <c r="U30" s="106"/>
      <c r="V30" s="106"/>
      <c r="W30" s="107">
        <v>0</v>
      </c>
      <c r="X30" s="107"/>
      <c r="Y30" s="107"/>
      <c r="Z30" s="107"/>
      <c r="AA30" s="64"/>
    </row>
    <row r="31" spans="1:27" ht="15" customHeight="1">
      <c r="A31" s="64"/>
      <c r="B31" s="100"/>
      <c r="C31" s="100"/>
      <c r="D31" s="101"/>
      <c r="E31" s="101"/>
      <c r="F31" s="101"/>
      <c r="G31" s="101"/>
      <c r="H31" s="101"/>
      <c r="I31" s="101"/>
      <c r="J31" s="101"/>
      <c r="K31" s="101"/>
      <c r="L31" s="102"/>
      <c r="M31" s="102"/>
      <c r="N31" s="102"/>
      <c r="O31" s="106" t="s">
        <v>425</v>
      </c>
      <c r="P31" s="106"/>
      <c r="Q31" s="106"/>
      <c r="R31" s="106"/>
      <c r="S31" s="106"/>
      <c r="T31" s="106">
        <v>0</v>
      </c>
      <c r="U31" s="106"/>
      <c r="V31" s="106"/>
      <c r="W31" s="107">
        <v>0</v>
      </c>
      <c r="X31" s="107"/>
      <c r="Y31" s="107"/>
      <c r="Z31" s="107"/>
      <c r="AA31" s="64"/>
    </row>
    <row r="32" spans="1:27" ht="15" customHeight="1">
      <c r="A32" s="64"/>
      <c r="B32" s="100" t="s">
        <v>236</v>
      </c>
      <c r="C32" s="100"/>
      <c r="D32" s="101" t="s">
        <v>561</v>
      </c>
      <c r="E32" s="101"/>
      <c r="F32" s="101"/>
      <c r="G32" s="101"/>
      <c r="H32" s="101"/>
      <c r="I32" s="101"/>
      <c r="J32" s="101"/>
      <c r="K32" s="101"/>
      <c r="L32" s="102" t="s">
        <v>505</v>
      </c>
      <c r="M32" s="102"/>
      <c r="N32" s="102"/>
      <c r="O32" s="103">
        <v>9</v>
      </c>
      <c r="P32" s="103"/>
      <c r="Q32" s="103"/>
      <c r="R32" s="103"/>
      <c r="S32" s="103"/>
      <c r="T32" s="104">
        <v>0</v>
      </c>
      <c r="U32" s="104"/>
      <c r="V32" s="104"/>
      <c r="W32" s="105">
        <v>0</v>
      </c>
      <c r="X32" s="105"/>
      <c r="Y32" s="105"/>
      <c r="Z32" s="105"/>
      <c r="AA32" s="64"/>
    </row>
    <row r="33" spans="1:27" ht="15" customHeight="1">
      <c r="A33" s="64"/>
      <c r="B33" s="100"/>
      <c r="C33" s="100"/>
      <c r="D33" s="101"/>
      <c r="E33" s="101"/>
      <c r="F33" s="101"/>
      <c r="G33" s="101"/>
      <c r="H33" s="101"/>
      <c r="I33" s="101"/>
      <c r="J33" s="101"/>
      <c r="K33" s="101"/>
      <c r="L33" s="102"/>
      <c r="M33" s="102"/>
      <c r="N33" s="102"/>
      <c r="O33" s="106" t="s">
        <v>422</v>
      </c>
      <c r="P33" s="106"/>
      <c r="Q33" s="106"/>
      <c r="R33" s="106"/>
      <c r="S33" s="106"/>
      <c r="T33" s="106">
        <v>0</v>
      </c>
      <c r="U33" s="106"/>
      <c r="V33" s="106"/>
      <c r="W33" s="107">
        <v>0</v>
      </c>
      <c r="X33" s="107"/>
      <c r="Y33" s="107"/>
      <c r="Z33" s="107"/>
      <c r="AA33" s="64"/>
    </row>
    <row r="34" spans="1:27" ht="15" customHeight="1">
      <c r="A34" s="64"/>
      <c r="B34" s="100"/>
      <c r="C34" s="100"/>
      <c r="D34" s="101"/>
      <c r="E34" s="101"/>
      <c r="F34" s="101"/>
      <c r="G34" s="101"/>
      <c r="H34" s="101"/>
      <c r="I34" s="101"/>
      <c r="J34" s="101"/>
      <c r="K34" s="101"/>
      <c r="L34" s="102"/>
      <c r="M34" s="102"/>
      <c r="N34" s="102"/>
      <c r="O34" s="106" t="s">
        <v>423</v>
      </c>
      <c r="P34" s="106"/>
      <c r="Q34" s="106"/>
      <c r="R34" s="106"/>
      <c r="S34" s="106"/>
      <c r="T34" s="106">
        <v>0</v>
      </c>
      <c r="U34" s="106"/>
      <c r="V34" s="106"/>
      <c r="W34" s="107">
        <v>0</v>
      </c>
      <c r="X34" s="107"/>
      <c r="Y34" s="107"/>
      <c r="Z34" s="107"/>
      <c r="AA34" s="64"/>
    </row>
    <row r="35" spans="1:27" ht="15" customHeight="1">
      <c r="A35" s="64"/>
      <c r="B35" s="100"/>
      <c r="C35" s="100"/>
      <c r="D35" s="101"/>
      <c r="E35" s="101"/>
      <c r="F35" s="101"/>
      <c r="G35" s="101"/>
      <c r="H35" s="101"/>
      <c r="I35" s="101"/>
      <c r="J35" s="101"/>
      <c r="K35" s="101"/>
      <c r="L35" s="102"/>
      <c r="M35" s="102"/>
      <c r="N35" s="102"/>
      <c r="O35" s="106" t="s">
        <v>424</v>
      </c>
      <c r="P35" s="106"/>
      <c r="Q35" s="106"/>
      <c r="R35" s="106"/>
      <c r="S35" s="106"/>
      <c r="T35" s="106">
        <v>0</v>
      </c>
      <c r="U35" s="106"/>
      <c r="V35" s="106"/>
      <c r="W35" s="107">
        <v>0</v>
      </c>
      <c r="X35" s="107"/>
      <c r="Y35" s="107"/>
      <c r="Z35" s="107"/>
      <c r="AA35" s="64"/>
    </row>
    <row r="36" spans="1:27" ht="15" customHeight="1">
      <c r="A36" s="64"/>
      <c r="B36" s="100"/>
      <c r="C36" s="100"/>
      <c r="D36" s="101"/>
      <c r="E36" s="101"/>
      <c r="F36" s="101"/>
      <c r="G36" s="101"/>
      <c r="H36" s="101"/>
      <c r="I36" s="101"/>
      <c r="J36" s="101"/>
      <c r="K36" s="101"/>
      <c r="L36" s="102"/>
      <c r="M36" s="102"/>
      <c r="N36" s="102"/>
      <c r="O36" s="106" t="s">
        <v>425</v>
      </c>
      <c r="P36" s="106"/>
      <c r="Q36" s="106"/>
      <c r="R36" s="106"/>
      <c r="S36" s="106"/>
      <c r="T36" s="106">
        <v>0</v>
      </c>
      <c r="U36" s="106"/>
      <c r="V36" s="106"/>
      <c r="W36" s="107">
        <v>0</v>
      </c>
      <c r="X36" s="107"/>
      <c r="Y36" s="107"/>
      <c r="Z36" s="107"/>
      <c r="AA36" s="64"/>
    </row>
    <row r="37" spans="1:27" ht="15" customHeight="1">
      <c r="A37" s="64"/>
      <c r="B37" s="100" t="s">
        <v>237</v>
      </c>
      <c r="C37" s="100"/>
      <c r="D37" s="101" t="s">
        <v>562</v>
      </c>
      <c r="E37" s="101"/>
      <c r="F37" s="101"/>
      <c r="G37" s="101"/>
      <c r="H37" s="101"/>
      <c r="I37" s="101"/>
      <c r="J37" s="101"/>
      <c r="K37" s="101"/>
      <c r="L37" s="102" t="s">
        <v>563</v>
      </c>
      <c r="M37" s="102"/>
      <c r="N37" s="102"/>
      <c r="O37" s="103">
        <v>27</v>
      </c>
      <c r="P37" s="103"/>
      <c r="Q37" s="103"/>
      <c r="R37" s="103"/>
      <c r="S37" s="103"/>
      <c r="T37" s="104">
        <v>0</v>
      </c>
      <c r="U37" s="104"/>
      <c r="V37" s="104"/>
      <c r="W37" s="105">
        <v>0</v>
      </c>
      <c r="X37" s="105"/>
      <c r="Y37" s="105"/>
      <c r="Z37" s="105"/>
      <c r="AA37" s="64"/>
    </row>
    <row r="38" spans="1:27" ht="15" customHeight="1">
      <c r="A38" s="64"/>
      <c r="B38" s="100"/>
      <c r="C38" s="100"/>
      <c r="D38" s="101"/>
      <c r="E38" s="101"/>
      <c r="F38" s="101"/>
      <c r="G38" s="101"/>
      <c r="H38" s="101"/>
      <c r="I38" s="101"/>
      <c r="J38" s="101"/>
      <c r="K38" s="101"/>
      <c r="L38" s="102"/>
      <c r="M38" s="102"/>
      <c r="N38" s="102"/>
      <c r="O38" s="106" t="s">
        <v>422</v>
      </c>
      <c r="P38" s="106"/>
      <c r="Q38" s="106"/>
      <c r="R38" s="106"/>
      <c r="S38" s="106"/>
      <c r="T38" s="106">
        <v>0</v>
      </c>
      <c r="U38" s="106"/>
      <c r="V38" s="106"/>
      <c r="W38" s="107">
        <v>0</v>
      </c>
      <c r="X38" s="107"/>
      <c r="Y38" s="107"/>
      <c r="Z38" s="107"/>
      <c r="AA38" s="64"/>
    </row>
    <row r="39" spans="1:27" ht="15" customHeight="1">
      <c r="A39" s="64"/>
      <c r="B39" s="100"/>
      <c r="C39" s="100"/>
      <c r="D39" s="101"/>
      <c r="E39" s="101"/>
      <c r="F39" s="101"/>
      <c r="G39" s="101"/>
      <c r="H39" s="101"/>
      <c r="I39" s="101"/>
      <c r="J39" s="101"/>
      <c r="K39" s="101"/>
      <c r="L39" s="102"/>
      <c r="M39" s="102"/>
      <c r="N39" s="102"/>
      <c r="O39" s="106" t="s">
        <v>423</v>
      </c>
      <c r="P39" s="106"/>
      <c r="Q39" s="106"/>
      <c r="R39" s="106"/>
      <c r="S39" s="106"/>
      <c r="T39" s="106">
        <v>0</v>
      </c>
      <c r="U39" s="106"/>
      <c r="V39" s="106"/>
      <c r="W39" s="107">
        <v>0</v>
      </c>
      <c r="X39" s="107"/>
      <c r="Y39" s="107"/>
      <c r="Z39" s="107"/>
      <c r="AA39" s="64"/>
    </row>
    <row r="40" spans="1:27" ht="15" customHeight="1">
      <c r="A40" s="64"/>
      <c r="B40" s="100"/>
      <c r="C40" s="100"/>
      <c r="D40" s="101"/>
      <c r="E40" s="101"/>
      <c r="F40" s="101"/>
      <c r="G40" s="101"/>
      <c r="H40" s="101"/>
      <c r="I40" s="101"/>
      <c r="J40" s="101"/>
      <c r="K40" s="101"/>
      <c r="L40" s="102"/>
      <c r="M40" s="102"/>
      <c r="N40" s="102"/>
      <c r="O40" s="106" t="s">
        <v>424</v>
      </c>
      <c r="P40" s="106"/>
      <c r="Q40" s="106"/>
      <c r="R40" s="106"/>
      <c r="S40" s="106"/>
      <c r="T40" s="106">
        <v>0</v>
      </c>
      <c r="U40" s="106"/>
      <c r="V40" s="106"/>
      <c r="W40" s="107">
        <v>0</v>
      </c>
      <c r="X40" s="107"/>
      <c r="Y40" s="107"/>
      <c r="Z40" s="107"/>
      <c r="AA40" s="64"/>
    </row>
    <row r="41" spans="1:27" ht="15" customHeight="1">
      <c r="A41" s="64"/>
      <c r="B41" s="100"/>
      <c r="C41" s="100"/>
      <c r="D41" s="101"/>
      <c r="E41" s="101"/>
      <c r="F41" s="101"/>
      <c r="G41" s="101"/>
      <c r="H41" s="101"/>
      <c r="I41" s="101"/>
      <c r="J41" s="101"/>
      <c r="K41" s="101"/>
      <c r="L41" s="102"/>
      <c r="M41" s="102"/>
      <c r="N41" s="102"/>
      <c r="O41" s="106" t="s">
        <v>425</v>
      </c>
      <c r="P41" s="106"/>
      <c r="Q41" s="106"/>
      <c r="R41" s="106"/>
      <c r="S41" s="106"/>
      <c r="T41" s="106">
        <v>0</v>
      </c>
      <c r="U41" s="106"/>
      <c r="V41" s="106"/>
      <c r="W41" s="107">
        <v>0</v>
      </c>
      <c r="X41" s="107"/>
      <c r="Y41" s="107"/>
      <c r="Z41" s="107"/>
      <c r="AA41" s="64"/>
    </row>
    <row r="42" spans="1:27" ht="15" customHeight="1">
      <c r="A42" s="64"/>
      <c r="B42" s="100" t="s">
        <v>238</v>
      </c>
      <c r="C42" s="100"/>
      <c r="D42" s="101" t="s">
        <v>564</v>
      </c>
      <c r="E42" s="101"/>
      <c r="F42" s="101"/>
      <c r="G42" s="101"/>
      <c r="H42" s="101"/>
      <c r="I42" s="101"/>
      <c r="J42" s="101"/>
      <c r="K42" s="101"/>
      <c r="L42" s="102" t="s">
        <v>505</v>
      </c>
      <c r="M42" s="102"/>
      <c r="N42" s="102"/>
      <c r="O42" s="103">
        <v>36</v>
      </c>
      <c r="P42" s="103"/>
      <c r="Q42" s="103"/>
      <c r="R42" s="103"/>
      <c r="S42" s="103"/>
      <c r="T42" s="104">
        <v>0</v>
      </c>
      <c r="U42" s="104"/>
      <c r="V42" s="104"/>
      <c r="W42" s="105">
        <v>0</v>
      </c>
      <c r="X42" s="105"/>
      <c r="Y42" s="105"/>
      <c r="Z42" s="105"/>
      <c r="AA42" s="64"/>
    </row>
    <row r="43" spans="1:27" ht="15" customHeight="1">
      <c r="A43" s="64"/>
      <c r="B43" s="100"/>
      <c r="C43" s="100"/>
      <c r="D43" s="101"/>
      <c r="E43" s="101"/>
      <c r="F43" s="101"/>
      <c r="G43" s="101"/>
      <c r="H43" s="101"/>
      <c r="I43" s="101"/>
      <c r="J43" s="101"/>
      <c r="K43" s="101"/>
      <c r="L43" s="102"/>
      <c r="M43" s="102"/>
      <c r="N43" s="102"/>
      <c r="O43" s="106" t="s">
        <v>422</v>
      </c>
      <c r="P43" s="106"/>
      <c r="Q43" s="106"/>
      <c r="R43" s="106"/>
      <c r="S43" s="106"/>
      <c r="T43" s="106">
        <v>0</v>
      </c>
      <c r="U43" s="106"/>
      <c r="V43" s="106"/>
      <c r="W43" s="107">
        <v>0</v>
      </c>
      <c r="X43" s="107"/>
      <c r="Y43" s="107"/>
      <c r="Z43" s="107"/>
      <c r="AA43" s="64"/>
    </row>
    <row r="44" spans="1:27" ht="15" customHeight="1">
      <c r="A44" s="64"/>
      <c r="B44" s="100"/>
      <c r="C44" s="100"/>
      <c r="D44" s="101"/>
      <c r="E44" s="101"/>
      <c r="F44" s="101"/>
      <c r="G44" s="101"/>
      <c r="H44" s="101"/>
      <c r="I44" s="101"/>
      <c r="J44" s="101"/>
      <c r="K44" s="101"/>
      <c r="L44" s="102"/>
      <c r="M44" s="102"/>
      <c r="N44" s="102"/>
      <c r="O44" s="106" t="s">
        <v>423</v>
      </c>
      <c r="P44" s="106"/>
      <c r="Q44" s="106"/>
      <c r="R44" s="106"/>
      <c r="S44" s="106"/>
      <c r="T44" s="106">
        <v>0</v>
      </c>
      <c r="U44" s="106"/>
      <c r="V44" s="106"/>
      <c r="W44" s="107">
        <v>0</v>
      </c>
      <c r="X44" s="107"/>
      <c r="Y44" s="107"/>
      <c r="Z44" s="107"/>
      <c r="AA44" s="64"/>
    </row>
    <row r="45" spans="1:27" ht="15" customHeight="1">
      <c r="A45" s="64"/>
      <c r="B45" s="100"/>
      <c r="C45" s="100"/>
      <c r="D45" s="101"/>
      <c r="E45" s="101"/>
      <c r="F45" s="101"/>
      <c r="G45" s="101"/>
      <c r="H45" s="101"/>
      <c r="I45" s="101"/>
      <c r="J45" s="101"/>
      <c r="K45" s="101"/>
      <c r="L45" s="102"/>
      <c r="M45" s="102"/>
      <c r="N45" s="102"/>
      <c r="O45" s="106" t="s">
        <v>424</v>
      </c>
      <c r="P45" s="106"/>
      <c r="Q45" s="106"/>
      <c r="R45" s="106"/>
      <c r="S45" s="106"/>
      <c r="T45" s="106">
        <v>0</v>
      </c>
      <c r="U45" s="106"/>
      <c r="V45" s="106"/>
      <c r="W45" s="107">
        <v>0</v>
      </c>
      <c r="X45" s="107"/>
      <c r="Y45" s="107"/>
      <c r="Z45" s="107"/>
      <c r="AA45" s="64"/>
    </row>
    <row r="46" spans="1:27" ht="15" customHeight="1">
      <c r="A46" s="64"/>
      <c r="B46" s="100"/>
      <c r="C46" s="100"/>
      <c r="D46" s="101"/>
      <c r="E46" s="101"/>
      <c r="F46" s="101"/>
      <c r="G46" s="101"/>
      <c r="H46" s="101"/>
      <c r="I46" s="101"/>
      <c r="J46" s="101"/>
      <c r="K46" s="101"/>
      <c r="L46" s="102"/>
      <c r="M46" s="102"/>
      <c r="N46" s="102"/>
      <c r="O46" s="106" t="s">
        <v>425</v>
      </c>
      <c r="P46" s="106"/>
      <c r="Q46" s="106"/>
      <c r="R46" s="106"/>
      <c r="S46" s="106"/>
      <c r="T46" s="106">
        <v>0</v>
      </c>
      <c r="U46" s="106"/>
      <c r="V46" s="106"/>
      <c r="W46" s="107">
        <v>0</v>
      </c>
      <c r="X46" s="107"/>
      <c r="Y46" s="107"/>
      <c r="Z46" s="107"/>
      <c r="AA46" s="64"/>
    </row>
    <row r="47" spans="1:27" ht="2.15" customHeight="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</row>
    <row r="48" spans="1:27" ht="15" customHeight="1">
      <c r="A48" s="64"/>
      <c r="B48" s="100" t="s">
        <v>239</v>
      </c>
      <c r="C48" s="100"/>
      <c r="D48" s="101" t="s">
        <v>565</v>
      </c>
      <c r="E48" s="101"/>
      <c r="F48" s="101"/>
      <c r="G48" s="101"/>
      <c r="H48" s="101"/>
      <c r="I48" s="101"/>
      <c r="J48" s="101"/>
      <c r="K48" s="101"/>
      <c r="L48" s="102" t="s">
        <v>420</v>
      </c>
      <c r="M48" s="102"/>
      <c r="N48" s="102"/>
      <c r="O48" s="103">
        <v>5</v>
      </c>
      <c r="P48" s="103"/>
      <c r="Q48" s="103"/>
      <c r="R48" s="103"/>
      <c r="S48" s="103"/>
      <c r="T48" s="104">
        <v>0</v>
      </c>
      <c r="U48" s="104"/>
      <c r="V48" s="104"/>
      <c r="W48" s="105">
        <v>0</v>
      </c>
      <c r="X48" s="105"/>
      <c r="Y48" s="105"/>
      <c r="Z48" s="105"/>
      <c r="AA48" s="64"/>
    </row>
    <row r="49" spans="1:27" ht="15" customHeight="1">
      <c r="A49" s="64"/>
      <c r="B49" s="100"/>
      <c r="C49" s="100"/>
      <c r="D49" s="101"/>
      <c r="E49" s="101"/>
      <c r="F49" s="101"/>
      <c r="G49" s="101"/>
      <c r="H49" s="101"/>
      <c r="I49" s="101"/>
      <c r="J49" s="101"/>
      <c r="K49" s="101"/>
      <c r="L49" s="102"/>
      <c r="M49" s="102"/>
      <c r="N49" s="102"/>
      <c r="O49" s="106" t="s">
        <v>422</v>
      </c>
      <c r="P49" s="106"/>
      <c r="Q49" s="106"/>
      <c r="R49" s="106"/>
      <c r="S49" s="106"/>
      <c r="T49" s="106">
        <v>0</v>
      </c>
      <c r="U49" s="106"/>
      <c r="V49" s="106"/>
      <c r="W49" s="107">
        <v>0</v>
      </c>
      <c r="X49" s="107"/>
      <c r="Y49" s="107"/>
      <c r="Z49" s="107"/>
      <c r="AA49" s="64"/>
    </row>
    <row r="50" spans="1:27" ht="15" customHeight="1">
      <c r="A50" s="64"/>
      <c r="B50" s="100"/>
      <c r="C50" s="100"/>
      <c r="D50" s="101"/>
      <c r="E50" s="101"/>
      <c r="F50" s="101"/>
      <c r="G50" s="101"/>
      <c r="H50" s="101"/>
      <c r="I50" s="101"/>
      <c r="J50" s="101"/>
      <c r="K50" s="101"/>
      <c r="L50" s="102"/>
      <c r="M50" s="102"/>
      <c r="N50" s="102"/>
      <c r="O50" s="106" t="s">
        <v>423</v>
      </c>
      <c r="P50" s="106"/>
      <c r="Q50" s="106"/>
      <c r="R50" s="106"/>
      <c r="S50" s="106"/>
      <c r="T50" s="106">
        <v>0</v>
      </c>
      <c r="U50" s="106"/>
      <c r="V50" s="106"/>
      <c r="W50" s="107">
        <v>0</v>
      </c>
      <c r="X50" s="107"/>
      <c r="Y50" s="107"/>
      <c r="Z50" s="107"/>
      <c r="AA50" s="64"/>
    </row>
    <row r="51" spans="1:27" ht="15" customHeight="1">
      <c r="A51" s="64"/>
      <c r="B51" s="100"/>
      <c r="C51" s="100"/>
      <c r="D51" s="101"/>
      <c r="E51" s="101"/>
      <c r="F51" s="101"/>
      <c r="G51" s="101"/>
      <c r="H51" s="101"/>
      <c r="I51" s="101"/>
      <c r="J51" s="101"/>
      <c r="K51" s="101"/>
      <c r="L51" s="102"/>
      <c r="M51" s="102"/>
      <c r="N51" s="102"/>
      <c r="O51" s="106" t="s">
        <v>424</v>
      </c>
      <c r="P51" s="106"/>
      <c r="Q51" s="106"/>
      <c r="R51" s="106"/>
      <c r="S51" s="106"/>
      <c r="T51" s="106">
        <v>0</v>
      </c>
      <c r="U51" s="106"/>
      <c r="V51" s="106"/>
      <c r="W51" s="107">
        <v>0</v>
      </c>
      <c r="X51" s="107"/>
      <c r="Y51" s="107"/>
      <c r="Z51" s="107"/>
      <c r="AA51" s="64"/>
    </row>
    <row r="52" spans="1:27" ht="15" customHeight="1">
      <c r="A52" s="64"/>
      <c r="B52" s="100"/>
      <c r="C52" s="100"/>
      <c r="D52" s="101"/>
      <c r="E52" s="101"/>
      <c r="F52" s="101"/>
      <c r="G52" s="101"/>
      <c r="H52" s="101"/>
      <c r="I52" s="101"/>
      <c r="J52" s="101"/>
      <c r="K52" s="101"/>
      <c r="L52" s="102"/>
      <c r="M52" s="102"/>
      <c r="N52" s="102"/>
      <c r="O52" s="106" t="s">
        <v>425</v>
      </c>
      <c r="P52" s="106"/>
      <c r="Q52" s="106"/>
      <c r="R52" s="106"/>
      <c r="S52" s="106"/>
      <c r="T52" s="106">
        <v>0</v>
      </c>
      <c r="U52" s="106"/>
      <c r="V52" s="106"/>
      <c r="W52" s="107">
        <v>0</v>
      </c>
      <c r="X52" s="107"/>
      <c r="Y52" s="107"/>
      <c r="Z52" s="107"/>
      <c r="AA52" s="64"/>
    </row>
    <row r="53" spans="1:27" ht="15" customHeight="1">
      <c r="A53" s="64"/>
      <c r="B53" s="100" t="s">
        <v>240</v>
      </c>
      <c r="C53" s="100"/>
      <c r="D53" s="101" t="s">
        <v>566</v>
      </c>
      <c r="E53" s="101"/>
      <c r="F53" s="101"/>
      <c r="G53" s="101"/>
      <c r="H53" s="101"/>
      <c r="I53" s="101"/>
      <c r="J53" s="101"/>
      <c r="K53" s="101"/>
      <c r="L53" s="102" t="s">
        <v>451</v>
      </c>
      <c r="M53" s="102"/>
      <c r="N53" s="102"/>
      <c r="O53" s="103">
        <v>150</v>
      </c>
      <c r="P53" s="103"/>
      <c r="Q53" s="103"/>
      <c r="R53" s="103"/>
      <c r="S53" s="103"/>
      <c r="T53" s="104">
        <v>0</v>
      </c>
      <c r="U53" s="104"/>
      <c r="V53" s="104"/>
      <c r="W53" s="105">
        <v>0</v>
      </c>
      <c r="X53" s="105"/>
      <c r="Y53" s="105"/>
      <c r="Z53" s="105"/>
      <c r="AA53" s="64"/>
    </row>
    <row r="54" spans="1:27" ht="15" customHeight="1">
      <c r="A54" s="64"/>
      <c r="B54" s="100"/>
      <c r="C54" s="100"/>
      <c r="D54" s="101"/>
      <c r="E54" s="101"/>
      <c r="F54" s="101"/>
      <c r="G54" s="101"/>
      <c r="H54" s="101"/>
      <c r="I54" s="101"/>
      <c r="J54" s="101"/>
      <c r="K54" s="101"/>
      <c r="L54" s="102"/>
      <c r="M54" s="102"/>
      <c r="N54" s="102"/>
      <c r="O54" s="106" t="s">
        <v>422</v>
      </c>
      <c r="P54" s="106"/>
      <c r="Q54" s="106"/>
      <c r="R54" s="106"/>
      <c r="S54" s="106"/>
      <c r="T54" s="106">
        <v>0</v>
      </c>
      <c r="U54" s="106"/>
      <c r="V54" s="106"/>
      <c r="W54" s="107">
        <v>0</v>
      </c>
      <c r="X54" s="107"/>
      <c r="Y54" s="107"/>
      <c r="Z54" s="107"/>
      <c r="AA54" s="64"/>
    </row>
    <row r="55" spans="1:27" ht="15" customHeight="1">
      <c r="A55" s="64"/>
      <c r="B55" s="100"/>
      <c r="C55" s="100"/>
      <c r="D55" s="101"/>
      <c r="E55" s="101"/>
      <c r="F55" s="101"/>
      <c r="G55" s="101"/>
      <c r="H55" s="101"/>
      <c r="I55" s="101"/>
      <c r="J55" s="101"/>
      <c r="K55" s="101"/>
      <c r="L55" s="102"/>
      <c r="M55" s="102"/>
      <c r="N55" s="102"/>
      <c r="O55" s="106" t="s">
        <v>423</v>
      </c>
      <c r="P55" s="106"/>
      <c r="Q55" s="106"/>
      <c r="R55" s="106"/>
      <c r="S55" s="106"/>
      <c r="T55" s="106">
        <v>0</v>
      </c>
      <c r="U55" s="106"/>
      <c r="V55" s="106"/>
      <c r="W55" s="107">
        <v>0</v>
      </c>
      <c r="X55" s="107"/>
      <c r="Y55" s="107"/>
      <c r="Z55" s="107"/>
      <c r="AA55" s="64"/>
    </row>
    <row r="56" spans="1:27" ht="15" customHeight="1">
      <c r="A56" s="64"/>
      <c r="B56" s="100"/>
      <c r="C56" s="100"/>
      <c r="D56" s="101"/>
      <c r="E56" s="101"/>
      <c r="F56" s="101"/>
      <c r="G56" s="101"/>
      <c r="H56" s="101"/>
      <c r="I56" s="101"/>
      <c r="J56" s="101"/>
      <c r="K56" s="101"/>
      <c r="L56" s="102"/>
      <c r="M56" s="102"/>
      <c r="N56" s="102"/>
      <c r="O56" s="106" t="s">
        <v>424</v>
      </c>
      <c r="P56" s="106"/>
      <c r="Q56" s="106"/>
      <c r="R56" s="106"/>
      <c r="S56" s="106"/>
      <c r="T56" s="106">
        <v>0</v>
      </c>
      <c r="U56" s="106"/>
      <c r="V56" s="106"/>
      <c r="W56" s="107">
        <v>0</v>
      </c>
      <c r="X56" s="107"/>
      <c r="Y56" s="107"/>
      <c r="Z56" s="107"/>
      <c r="AA56" s="64"/>
    </row>
    <row r="57" spans="1:27" ht="15" customHeight="1">
      <c r="A57" s="64"/>
      <c r="B57" s="100"/>
      <c r="C57" s="100"/>
      <c r="D57" s="101"/>
      <c r="E57" s="101"/>
      <c r="F57" s="101"/>
      <c r="G57" s="101"/>
      <c r="H57" s="101"/>
      <c r="I57" s="101"/>
      <c r="J57" s="101"/>
      <c r="K57" s="101"/>
      <c r="L57" s="102"/>
      <c r="M57" s="102"/>
      <c r="N57" s="102"/>
      <c r="O57" s="106" t="s">
        <v>425</v>
      </c>
      <c r="P57" s="106"/>
      <c r="Q57" s="106"/>
      <c r="R57" s="106"/>
      <c r="S57" s="106"/>
      <c r="T57" s="106">
        <v>0</v>
      </c>
      <c r="U57" s="106"/>
      <c r="V57" s="106"/>
      <c r="W57" s="107">
        <v>0</v>
      </c>
      <c r="X57" s="107"/>
      <c r="Y57" s="107"/>
      <c r="Z57" s="107"/>
      <c r="AA57" s="64"/>
    </row>
    <row r="58" spans="1:27" ht="15" customHeight="1">
      <c r="A58" s="64"/>
      <c r="B58" s="100" t="s">
        <v>303</v>
      </c>
      <c r="C58" s="100"/>
      <c r="D58" s="101" t="s">
        <v>567</v>
      </c>
      <c r="E58" s="101"/>
      <c r="F58" s="101"/>
      <c r="G58" s="101"/>
      <c r="H58" s="101"/>
      <c r="I58" s="101"/>
      <c r="J58" s="101"/>
      <c r="K58" s="101"/>
      <c r="L58" s="102" t="s">
        <v>451</v>
      </c>
      <c r="M58" s="102"/>
      <c r="N58" s="102"/>
      <c r="O58" s="103">
        <v>150</v>
      </c>
      <c r="P58" s="103"/>
      <c r="Q58" s="103"/>
      <c r="R58" s="103"/>
      <c r="S58" s="103"/>
      <c r="T58" s="104">
        <v>0</v>
      </c>
      <c r="U58" s="104"/>
      <c r="V58" s="104"/>
      <c r="W58" s="105">
        <v>0</v>
      </c>
      <c r="X58" s="105"/>
      <c r="Y58" s="105"/>
      <c r="Z58" s="105"/>
      <c r="AA58" s="64"/>
    </row>
    <row r="59" spans="1:27" ht="15" customHeight="1">
      <c r="A59" s="64"/>
      <c r="B59" s="100"/>
      <c r="C59" s="100"/>
      <c r="D59" s="101"/>
      <c r="E59" s="101"/>
      <c r="F59" s="101"/>
      <c r="G59" s="101"/>
      <c r="H59" s="101"/>
      <c r="I59" s="101"/>
      <c r="J59" s="101"/>
      <c r="K59" s="101"/>
      <c r="L59" s="102"/>
      <c r="M59" s="102"/>
      <c r="N59" s="102"/>
      <c r="O59" s="106" t="s">
        <v>422</v>
      </c>
      <c r="P59" s="106"/>
      <c r="Q59" s="106"/>
      <c r="R59" s="106"/>
      <c r="S59" s="106"/>
      <c r="T59" s="106">
        <v>0</v>
      </c>
      <c r="U59" s="106"/>
      <c r="V59" s="106"/>
      <c r="W59" s="107">
        <v>0</v>
      </c>
      <c r="X59" s="107"/>
      <c r="Y59" s="107"/>
      <c r="Z59" s="107"/>
      <c r="AA59" s="64"/>
    </row>
    <row r="60" spans="1:27" ht="15" customHeight="1">
      <c r="A60" s="64"/>
      <c r="B60" s="100"/>
      <c r="C60" s="100"/>
      <c r="D60" s="101"/>
      <c r="E60" s="101"/>
      <c r="F60" s="101"/>
      <c r="G60" s="101"/>
      <c r="H60" s="101"/>
      <c r="I60" s="101"/>
      <c r="J60" s="101"/>
      <c r="K60" s="101"/>
      <c r="L60" s="102"/>
      <c r="M60" s="102"/>
      <c r="N60" s="102"/>
      <c r="O60" s="106" t="s">
        <v>423</v>
      </c>
      <c r="P60" s="106"/>
      <c r="Q60" s="106"/>
      <c r="R60" s="106"/>
      <c r="S60" s="106"/>
      <c r="T60" s="106">
        <v>0</v>
      </c>
      <c r="U60" s="106"/>
      <c r="V60" s="106"/>
      <c r="W60" s="107">
        <v>0</v>
      </c>
      <c r="X60" s="107"/>
      <c r="Y60" s="107"/>
      <c r="Z60" s="107"/>
      <c r="AA60" s="64"/>
    </row>
    <row r="61" spans="1:27" ht="15" customHeight="1">
      <c r="A61" s="64"/>
      <c r="B61" s="100"/>
      <c r="C61" s="100"/>
      <c r="D61" s="101"/>
      <c r="E61" s="101"/>
      <c r="F61" s="101"/>
      <c r="G61" s="101"/>
      <c r="H61" s="101"/>
      <c r="I61" s="101"/>
      <c r="J61" s="101"/>
      <c r="K61" s="101"/>
      <c r="L61" s="102"/>
      <c r="M61" s="102"/>
      <c r="N61" s="102"/>
      <c r="O61" s="106" t="s">
        <v>424</v>
      </c>
      <c r="P61" s="106"/>
      <c r="Q61" s="106"/>
      <c r="R61" s="106"/>
      <c r="S61" s="106"/>
      <c r="T61" s="106">
        <v>0</v>
      </c>
      <c r="U61" s="106"/>
      <c r="V61" s="106"/>
      <c r="W61" s="107">
        <v>0</v>
      </c>
      <c r="X61" s="107"/>
      <c r="Y61" s="107"/>
      <c r="Z61" s="107"/>
      <c r="AA61" s="64"/>
    </row>
    <row r="62" spans="1:27" ht="15" customHeight="1">
      <c r="A62" s="64"/>
      <c r="B62" s="100"/>
      <c r="C62" s="100"/>
      <c r="D62" s="101"/>
      <c r="E62" s="101"/>
      <c r="F62" s="101"/>
      <c r="G62" s="101"/>
      <c r="H62" s="101"/>
      <c r="I62" s="101"/>
      <c r="J62" s="101"/>
      <c r="K62" s="101"/>
      <c r="L62" s="102"/>
      <c r="M62" s="102"/>
      <c r="N62" s="102"/>
      <c r="O62" s="106" t="s">
        <v>425</v>
      </c>
      <c r="P62" s="106"/>
      <c r="Q62" s="106"/>
      <c r="R62" s="106"/>
      <c r="S62" s="106"/>
      <c r="T62" s="106">
        <v>0</v>
      </c>
      <c r="U62" s="106"/>
      <c r="V62" s="106"/>
      <c r="W62" s="107">
        <v>0</v>
      </c>
      <c r="X62" s="107"/>
      <c r="Y62" s="107"/>
      <c r="Z62" s="107"/>
      <c r="AA62" s="64"/>
    </row>
    <row r="63" spans="1:27" ht="15" customHeight="1">
      <c r="A63" s="64"/>
      <c r="B63" s="100" t="s">
        <v>304</v>
      </c>
      <c r="C63" s="100"/>
      <c r="D63" s="101" t="s">
        <v>568</v>
      </c>
      <c r="E63" s="101"/>
      <c r="F63" s="101"/>
      <c r="G63" s="101"/>
      <c r="H63" s="101"/>
      <c r="I63" s="101"/>
      <c r="J63" s="101"/>
      <c r="K63" s="101"/>
      <c r="L63" s="102" t="s">
        <v>420</v>
      </c>
      <c r="M63" s="102"/>
      <c r="N63" s="102"/>
      <c r="O63" s="103">
        <v>3</v>
      </c>
      <c r="P63" s="103"/>
      <c r="Q63" s="103"/>
      <c r="R63" s="103"/>
      <c r="S63" s="103"/>
      <c r="T63" s="104">
        <v>0</v>
      </c>
      <c r="U63" s="104"/>
      <c r="V63" s="104"/>
      <c r="W63" s="105">
        <v>0</v>
      </c>
      <c r="X63" s="105"/>
      <c r="Y63" s="105"/>
      <c r="Z63" s="105"/>
      <c r="AA63" s="64"/>
    </row>
    <row r="64" spans="1:27" ht="15" customHeight="1">
      <c r="A64" s="64"/>
      <c r="B64" s="100"/>
      <c r="C64" s="100"/>
      <c r="D64" s="101"/>
      <c r="E64" s="101"/>
      <c r="F64" s="101"/>
      <c r="G64" s="101"/>
      <c r="H64" s="101"/>
      <c r="I64" s="101"/>
      <c r="J64" s="101"/>
      <c r="K64" s="101"/>
      <c r="L64" s="102"/>
      <c r="M64" s="102"/>
      <c r="N64" s="102"/>
      <c r="O64" s="106" t="s">
        <v>422</v>
      </c>
      <c r="P64" s="106"/>
      <c r="Q64" s="106"/>
      <c r="R64" s="106"/>
      <c r="S64" s="106"/>
      <c r="T64" s="106">
        <v>0</v>
      </c>
      <c r="U64" s="106"/>
      <c r="V64" s="106"/>
      <c r="W64" s="107">
        <v>0</v>
      </c>
      <c r="X64" s="107"/>
      <c r="Y64" s="107"/>
      <c r="Z64" s="107"/>
      <c r="AA64" s="64"/>
    </row>
    <row r="65" spans="1:27" ht="15" customHeight="1">
      <c r="A65" s="64"/>
      <c r="B65" s="100"/>
      <c r="C65" s="100"/>
      <c r="D65" s="101"/>
      <c r="E65" s="101"/>
      <c r="F65" s="101"/>
      <c r="G65" s="101"/>
      <c r="H65" s="101"/>
      <c r="I65" s="101"/>
      <c r="J65" s="101"/>
      <c r="K65" s="101"/>
      <c r="L65" s="102"/>
      <c r="M65" s="102"/>
      <c r="N65" s="102"/>
      <c r="O65" s="106" t="s">
        <v>423</v>
      </c>
      <c r="P65" s="106"/>
      <c r="Q65" s="106"/>
      <c r="R65" s="106"/>
      <c r="S65" s="106"/>
      <c r="T65" s="106">
        <v>0</v>
      </c>
      <c r="U65" s="106"/>
      <c r="V65" s="106"/>
      <c r="W65" s="107">
        <v>0</v>
      </c>
      <c r="X65" s="107"/>
      <c r="Y65" s="107"/>
      <c r="Z65" s="107"/>
      <c r="AA65" s="64"/>
    </row>
    <row r="66" spans="1:27" ht="15" customHeight="1">
      <c r="A66" s="64"/>
      <c r="B66" s="100"/>
      <c r="C66" s="100"/>
      <c r="D66" s="101"/>
      <c r="E66" s="101"/>
      <c r="F66" s="101"/>
      <c r="G66" s="101"/>
      <c r="H66" s="101"/>
      <c r="I66" s="101"/>
      <c r="J66" s="101"/>
      <c r="K66" s="101"/>
      <c r="L66" s="102"/>
      <c r="M66" s="102"/>
      <c r="N66" s="102"/>
      <c r="O66" s="106" t="s">
        <v>424</v>
      </c>
      <c r="P66" s="106"/>
      <c r="Q66" s="106"/>
      <c r="R66" s="106"/>
      <c r="S66" s="106"/>
      <c r="T66" s="106">
        <v>0</v>
      </c>
      <c r="U66" s="106"/>
      <c r="V66" s="106"/>
      <c r="W66" s="107">
        <v>0</v>
      </c>
      <c r="X66" s="107"/>
      <c r="Y66" s="107"/>
      <c r="Z66" s="107"/>
      <c r="AA66" s="64"/>
    </row>
    <row r="67" spans="1:27" ht="15" customHeight="1">
      <c r="A67" s="64"/>
      <c r="B67" s="100"/>
      <c r="C67" s="100"/>
      <c r="D67" s="101"/>
      <c r="E67" s="101"/>
      <c r="F67" s="101"/>
      <c r="G67" s="101"/>
      <c r="H67" s="101"/>
      <c r="I67" s="101"/>
      <c r="J67" s="101"/>
      <c r="K67" s="101"/>
      <c r="L67" s="102"/>
      <c r="M67" s="102"/>
      <c r="N67" s="102"/>
      <c r="O67" s="106" t="s">
        <v>425</v>
      </c>
      <c r="P67" s="106"/>
      <c r="Q67" s="106"/>
      <c r="R67" s="106"/>
      <c r="S67" s="106"/>
      <c r="T67" s="106">
        <v>0</v>
      </c>
      <c r="U67" s="106"/>
      <c r="V67" s="106"/>
      <c r="W67" s="107">
        <v>0</v>
      </c>
      <c r="X67" s="107"/>
      <c r="Y67" s="107"/>
      <c r="Z67" s="107"/>
      <c r="AA67" s="64"/>
    </row>
    <row r="68" spans="1:27" ht="15" customHeight="1">
      <c r="A68" s="64"/>
      <c r="B68" s="100" t="s">
        <v>305</v>
      </c>
      <c r="C68" s="100"/>
      <c r="D68" s="101" t="s">
        <v>569</v>
      </c>
      <c r="E68" s="101"/>
      <c r="F68" s="101"/>
      <c r="G68" s="101"/>
      <c r="H68" s="101"/>
      <c r="I68" s="101"/>
      <c r="J68" s="101"/>
      <c r="K68" s="101"/>
      <c r="L68" s="102" t="s">
        <v>420</v>
      </c>
      <c r="M68" s="102"/>
      <c r="N68" s="102"/>
      <c r="O68" s="103">
        <v>10</v>
      </c>
      <c r="P68" s="103"/>
      <c r="Q68" s="103"/>
      <c r="R68" s="103"/>
      <c r="S68" s="103"/>
      <c r="T68" s="104">
        <v>0</v>
      </c>
      <c r="U68" s="104"/>
      <c r="V68" s="104"/>
      <c r="W68" s="105">
        <v>0</v>
      </c>
      <c r="X68" s="105"/>
      <c r="Y68" s="105"/>
      <c r="Z68" s="105"/>
      <c r="AA68" s="64"/>
    </row>
    <row r="69" spans="1:27" ht="15" customHeight="1">
      <c r="A69" s="64"/>
      <c r="B69" s="100"/>
      <c r="C69" s="100"/>
      <c r="D69" s="101"/>
      <c r="E69" s="101"/>
      <c r="F69" s="101"/>
      <c r="G69" s="101"/>
      <c r="H69" s="101"/>
      <c r="I69" s="101"/>
      <c r="J69" s="101"/>
      <c r="K69" s="101"/>
      <c r="L69" s="102"/>
      <c r="M69" s="102"/>
      <c r="N69" s="102"/>
      <c r="O69" s="106" t="s">
        <v>422</v>
      </c>
      <c r="P69" s="106"/>
      <c r="Q69" s="106"/>
      <c r="R69" s="106"/>
      <c r="S69" s="106"/>
      <c r="T69" s="106">
        <v>0</v>
      </c>
      <c r="U69" s="106"/>
      <c r="V69" s="106"/>
      <c r="W69" s="107">
        <v>0</v>
      </c>
      <c r="X69" s="107"/>
      <c r="Y69" s="107"/>
      <c r="Z69" s="107"/>
      <c r="AA69" s="64"/>
    </row>
    <row r="70" spans="1:27" ht="15" customHeight="1">
      <c r="A70" s="64"/>
      <c r="B70" s="100"/>
      <c r="C70" s="100"/>
      <c r="D70" s="101"/>
      <c r="E70" s="101"/>
      <c r="F70" s="101"/>
      <c r="G70" s="101"/>
      <c r="H70" s="101"/>
      <c r="I70" s="101"/>
      <c r="J70" s="101"/>
      <c r="K70" s="101"/>
      <c r="L70" s="102"/>
      <c r="M70" s="102"/>
      <c r="N70" s="102"/>
      <c r="O70" s="106" t="s">
        <v>423</v>
      </c>
      <c r="P70" s="106"/>
      <c r="Q70" s="106"/>
      <c r="R70" s="106"/>
      <c r="S70" s="106"/>
      <c r="T70" s="106">
        <v>0</v>
      </c>
      <c r="U70" s="106"/>
      <c r="V70" s="106"/>
      <c r="W70" s="107">
        <v>0</v>
      </c>
      <c r="X70" s="107"/>
      <c r="Y70" s="107"/>
      <c r="Z70" s="107"/>
      <c r="AA70" s="64"/>
    </row>
    <row r="71" spans="1:27" ht="15" customHeight="1">
      <c r="A71" s="64"/>
      <c r="B71" s="100"/>
      <c r="C71" s="100"/>
      <c r="D71" s="101"/>
      <c r="E71" s="101"/>
      <c r="F71" s="101"/>
      <c r="G71" s="101"/>
      <c r="H71" s="101"/>
      <c r="I71" s="101"/>
      <c r="J71" s="101"/>
      <c r="K71" s="101"/>
      <c r="L71" s="102"/>
      <c r="M71" s="102"/>
      <c r="N71" s="102"/>
      <c r="O71" s="106" t="s">
        <v>424</v>
      </c>
      <c r="P71" s="106"/>
      <c r="Q71" s="106"/>
      <c r="R71" s="106"/>
      <c r="S71" s="106"/>
      <c r="T71" s="106">
        <v>0</v>
      </c>
      <c r="U71" s="106"/>
      <c r="V71" s="106"/>
      <c r="W71" s="107">
        <v>0</v>
      </c>
      <c r="X71" s="107"/>
      <c r="Y71" s="107"/>
      <c r="Z71" s="107"/>
      <c r="AA71" s="64"/>
    </row>
    <row r="72" spans="1:27" ht="16.5" customHeight="1">
      <c r="A72" s="64"/>
      <c r="B72" s="100"/>
      <c r="C72" s="100"/>
      <c r="D72" s="101"/>
      <c r="E72" s="101"/>
      <c r="F72" s="101"/>
      <c r="G72" s="101"/>
      <c r="H72" s="101"/>
      <c r="I72" s="101"/>
      <c r="J72" s="101"/>
      <c r="K72" s="101"/>
      <c r="L72" s="102"/>
      <c r="M72" s="102"/>
      <c r="N72" s="102"/>
      <c r="O72" s="106" t="s">
        <v>425</v>
      </c>
      <c r="P72" s="106"/>
      <c r="Q72" s="106"/>
      <c r="R72" s="106"/>
      <c r="S72" s="106"/>
      <c r="T72" s="106">
        <v>0</v>
      </c>
      <c r="U72" s="106"/>
      <c r="V72" s="106"/>
      <c r="W72" s="107">
        <v>0</v>
      </c>
      <c r="X72" s="107"/>
      <c r="Y72" s="107"/>
      <c r="Z72" s="107"/>
      <c r="AA72" s="64"/>
    </row>
    <row r="73" spans="1:27" ht="15" customHeight="1">
      <c r="A73" s="64"/>
      <c r="B73" s="100" t="s">
        <v>387</v>
      </c>
      <c r="C73" s="100"/>
      <c r="D73" s="101" t="s">
        <v>570</v>
      </c>
      <c r="E73" s="101"/>
      <c r="F73" s="101"/>
      <c r="G73" s="101"/>
      <c r="H73" s="101"/>
      <c r="I73" s="101"/>
      <c r="J73" s="101"/>
      <c r="K73" s="101"/>
      <c r="L73" s="102" t="s">
        <v>420</v>
      </c>
      <c r="M73" s="102"/>
      <c r="N73" s="102"/>
      <c r="O73" s="103">
        <v>5</v>
      </c>
      <c r="P73" s="103"/>
      <c r="Q73" s="103"/>
      <c r="R73" s="103"/>
      <c r="S73" s="103"/>
      <c r="T73" s="104">
        <v>0</v>
      </c>
      <c r="U73" s="104"/>
      <c r="V73" s="104"/>
      <c r="W73" s="105">
        <v>0</v>
      </c>
      <c r="X73" s="105"/>
      <c r="Y73" s="105"/>
      <c r="Z73" s="105"/>
      <c r="AA73" s="64"/>
    </row>
    <row r="74" spans="1:27" ht="15" customHeight="1">
      <c r="A74" s="64"/>
      <c r="B74" s="100"/>
      <c r="C74" s="100"/>
      <c r="D74" s="101"/>
      <c r="E74" s="101"/>
      <c r="F74" s="101"/>
      <c r="G74" s="101"/>
      <c r="H74" s="101"/>
      <c r="I74" s="101"/>
      <c r="J74" s="101"/>
      <c r="K74" s="101"/>
      <c r="L74" s="102"/>
      <c r="M74" s="102"/>
      <c r="N74" s="102"/>
      <c r="O74" s="106" t="s">
        <v>422</v>
      </c>
      <c r="P74" s="106"/>
      <c r="Q74" s="106"/>
      <c r="R74" s="106"/>
      <c r="S74" s="106"/>
      <c r="T74" s="106">
        <v>0</v>
      </c>
      <c r="U74" s="106"/>
      <c r="V74" s="106"/>
      <c r="W74" s="107">
        <v>0</v>
      </c>
      <c r="X74" s="107"/>
      <c r="Y74" s="107"/>
      <c r="Z74" s="107"/>
      <c r="AA74" s="64"/>
    </row>
    <row r="75" spans="1:27" ht="15" customHeight="1">
      <c r="A75" s="64"/>
      <c r="B75" s="100"/>
      <c r="C75" s="100"/>
      <c r="D75" s="101"/>
      <c r="E75" s="101"/>
      <c r="F75" s="101"/>
      <c r="G75" s="101"/>
      <c r="H75" s="101"/>
      <c r="I75" s="101"/>
      <c r="J75" s="101"/>
      <c r="K75" s="101"/>
      <c r="L75" s="102"/>
      <c r="M75" s="102"/>
      <c r="N75" s="102"/>
      <c r="O75" s="106" t="s">
        <v>423</v>
      </c>
      <c r="P75" s="106"/>
      <c r="Q75" s="106"/>
      <c r="R75" s="106"/>
      <c r="S75" s="106"/>
      <c r="T75" s="106">
        <v>0</v>
      </c>
      <c r="U75" s="106"/>
      <c r="V75" s="106"/>
      <c r="W75" s="107">
        <v>0</v>
      </c>
      <c r="X75" s="107"/>
      <c r="Y75" s="107"/>
      <c r="Z75" s="107"/>
      <c r="AA75" s="64"/>
    </row>
    <row r="76" spans="1:27" ht="15" customHeight="1">
      <c r="A76" s="64"/>
      <c r="B76" s="100"/>
      <c r="C76" s="100"/>
      <c r="D76" s="101"/>
      <c r="E76" s="101"/>
      <c r="F76" s="101"/>
      <c r="G76" s="101"/>
      <c r="H76" s="101"/>
      <c r="I76" s="101"/>
      <c r="J76" s="101"/>
      <c r="K76" s="101"/>
      <c r="L76" s="102"/>
      <c r="M76" s="102"/>
      <c r="N76" s="102"/>
      <c r="O76" s="106" t="s">
        <v>424</v>
      </c>
      <c r="P76" s="106"/>
      <c r="Q76" s="106"/>
      <c r="R76" s="106"/>
      <c r="S76" s="106"/>
      <c r="T76" s="106">
        <v>0</v>
      </c>
      <c r="U76" s="106"/>
      <c r="V76" s="106"/>
      <c r="W76" s="107">
        <v>0</v>
      </c>
      <c r="X76" s="107"/>
      <c r="Y76" s="107"/>
      <c r="Z76" s="107"/>
      <c r="AA76" s="64"/>
    </row>
    <row r="77" spans="1:27" ht="15" customHeight="1">
      <c r="A77" s="64"/>
      <c r="B77" s="100"/>
      <c r="C77" s="100"/>
      <c r="D77" s="101"/>
      <c r="E77" s="101"/>
      <c r="F77" s="101"/>
      <c r="G77" s="101"/>
      <c r="H77" s="101"/>
      <c r="I77" s="101"/>
      <c r="J77" s="101"/>
      <c r="K77" s="101"/>
      <c r="L77" s="102"/>
      <c r="M77" s="102"/>
      <c r="N77" s="102"/>
      <c r="O77" s="106" t="s">
        <v>425</v>
      </c>
      <c r="P77" s="106"/>
      <c r="Q77" s="106"/>
      <c r="R77" s="106"/>
      <c r="S77" s="106"/>
      <c r="T77" s="106">
        <v>0</v>
      </c>
      <c r="U77" s="106"/>
      <c r="V77" s="106"/>
      <c r="W77" s="107">
        <v>0</v>
      </c>
      <c r="X77" s="107"/>
      <c r="Y77" s="107"/>
      <c r="Z77" s="107"/>
      <c r="AA77" s="64"/>
    </row>
    <row r="78" spans="1:27" ht="15" customHeight="1">
      <c r="A78" s="64"/>
      <c r="B78" s="100" t="s">
        <v>388</v>
      </c>
      <c r="C78" s="100"/>
      <c r="D78" s="101" t="s">
        <v>571</v>
      </c>
      <c r="E78" s="101"/>
      <c r="F78" s="101"/>
      <c r="G78" s="101"/>
      <c r="H78" s="101"/>
      <c r="I78" s="101"/>
      <c r="J78" s="101"/>
      <c r="K78" s="101"/>
      <c r="L78" s="102" t="s">
        <v>451</v>
      </c>
      <c r="M78" s="102"/>
      <c r="N78" s="102"/>
      <c r="O78" s="103">
        <v>150</v>
      </c>
      <c r="P78" s="103"/>
      <c r="Q78" s="103"/>
      <c r="R78" s="103"/>
      <c r="S78" s="103"/>
      <c r="T78" s="104">
        <v>0</v>
      </c>
      <c r="U78" s="104"/>
      <c r="V78" s="104"/>
      <c r="W78" s="105">
        <v>0</v>
      </c>
      <c r="X78" s="105"/>
      <c r="Y78" s="105"/>
      <c r="Z78" s="105"/>
      <c r="AA78" s="64"/>
    </row>
    <row r="79" spans="1:27" ht="15" customHeight="1">
      <c r="A79" s="64"/>
      <c r="B79" s="100"/>
      <c r="C79" s="100"/>
      <c r="D79" s="101"/>
      <c r="E79" s="101"/>
      <c r="F79" s="101"/>
      <c r="G79" s="101"/>
      <c r="H79" s="101"/>
      <c r="I79" s="101"/>
      <c r="J79" s="101"/>
      <c r="K79" s="101"/>
      <c r="L79" s="102"/>
      <c r="M79" s="102"/>
      <c r="N79" s="102"/>
      <c r="O79" s="106" t="s">
        <v>422</v>
      </c>
      <c r="P79" s="106"/>
      <c r="Q79" s="106"/>
      <c r="R79" s="106"/>
      <c r="S79" s="106"/>
      <c r="T79" s="106">
        <v>0</v>
      </c>
      <c r="U79" s="106"/>
      <c r="V79" s="106"/>
      <c r="W79" s="107">
        <v>0</v>
      </c>
      <c r="X79" s="107"/>
      <c r="Y79" s="107"/>
      <c r="Z79" s="107"/>
      <c r="AA79" s="64"/>
    </row>
    <row r="80" spans="1:27" ht="15" customHeight="1">
      <c r="A80" s="64"/>
      <c r="B80" s="100"/>
      <c r="C80" s="100"/>
      <c r="D80" s="101"/>
      <c r="E80" s="101"/>
      <c r="F80" s="101"/>
      <c r="G80" s="101"/>
      <c r="H80" s="101"/>
      <c r="I80" s="101"/>
      <c r="J80" s="101"/>
      <c r="K80" s="101"/>
      <c r="L80" s="102"/>
      <c r="M80" s="102"/>
      <c r="N80" s="102"/>
      <c r="O80" s="106" t="s">
        <v>423</v>
      </c>
      <c r="P80" s="106"/>
      <c r="Q80" s="106"/>
      <c r="R80" s="106"/>
      <c r="S80" s="106"/>
      <c r="T80" s="106">
        <v>0</v>
      </c>
      <c r="U80" s="106"/>
      <c r="V80" s="106"/>
      <c r="W80" s="107">
        <v>0</v>
      </c>
      <c r="X80" s="107"/>
      <c r="Y80" s="107"/>
      <c r="Z80" s="107"/>
      <c r="AA80" s="64"/>
    </row>
    <row r="81" spans="1:27" ht="15" customHeight="1">
      <c r="A81" s="64"/>
      <c r="B81" s="100"/>
      <c r="C81" s="100"/>
      <c r="D81" s="101"/>
      <c r="E81" s="101"/>
      <c r="F81" s="101"/>
      <c r="G81" s="101"/>
      <c r="H81" s="101"/>
      <c r="I81" s="101"/>
      <c r="J81" s="101"/>
      <c r="K81" s="101"/>
      <c r="L81" s="102"/>
      <c r="M81" s="102"/>
      <c r="N81" s="102"/>
      <c r="O81" s="106" t="s">
        <v>424</v>
      </c>
      <c r="P81" s="106"/>
      <c r="Q81" s="106"/>
      <c r="R81" s="106"/>
      <c r="S81" s="106"/>
      <c r="T81" s="106">
        <v>0</v>
      </c>
      <c r="U81" s="106"/>
      <c r="V81" s="106"/>
      <c r="W81" s="107">
        <v>0</v>
      </c>
      <c r="X81" s="107"/>
      <c r="Y81" s="107"/>
      <c r="Z81" s="107"/>
      <c r="AA81" s="64"/>
    </row>
    <row r="82" spans="1:27" ht="15" customHeight="1">
      <c r="A82" s="64"/>
      <c r="B82" s="100"/>
      <c r="C82" s="100"/>
      <c r="D82" s="101"/>
      <c r="E82" s="101"/>
      <c r="F82" s="101"/>
      <c r="G82" s="101"/>
      <c r="H82" s="101"/>
      <c r="I82" s="101"/>
      <c r="J82" s="101"/>
      <c r="K82" s="101"/>
      <c r="L82" s="102"/>
      <c r="M82" s="102"/>
      <c r="N82" s="102"/>
      <c r="O82" s="106" t="s">
        <v>425</v>
      </c>
      <c r="P82" s="106"/>
      <c r="Q82" s="106"/>
      <c r="R82" s="106"/>
      <c r="S82" s="106"/>
      <c r="T82" s="106">
        <v>0</v>
      </c>
      <c r="U82" s="106"/>
      <c r="V82" s="106"/>
      <c r="W82" s="107">
        <v>0</v>
      </c>
      <c r="X82" s="107"/>
      <c r="Y82" s="107"/>
      <c r="Z82" s="107"/>
      <c r="AA82" s="64"/>
    </row>
    <row r="83" spans="1:27" ht="10" customHeight="1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</row>
    <row r="84" spans="1:27" s="139" customFormat="1" ht="12" customHeight="1">
      <c r="A84" s="138"/>
      <c r="B84" s="138"/>
      <c r="C84" s="138"/>
      <c r="D84" s="153" t="s">
        <v>114</v>
      </c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42">
        <f>W12+W17+W22+W27+W32+W37+W42+W48+W53+W58+W63+W68+W73+W78</f>
        <v>0</v>
      </c>
      <c r="X84" s="142"/>
      <c r="Y84" s="142"/>
      <c r="Z84" s="149"/>
      <c r="AA84" s="138"/>
    </row>
    <row r="85" spans="1:27" s="114" customFormat="1" ht="12" customHeight="1">
      <c r="A85" s="113"/>
      <c r="B85" s="113"/>
      <c r="C85" s="113"/>
      <c r="D85" s="154" t="s">
        <v>125</v>
      </c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48"/>
      <c r="X85" s="148"/>
      <c r="Y85" s="148"/>
      <c r="Z85" s="150"/>
      <c r="AA85" s="113"/>
    </row>
    <row r="86" spans="1:27" s="114" customFormat="1" ht="12" customHeight="1">
      <c r="A86" s="113"/>
      <c r="B86" s="113"/>
      <c r="C86" s="113"/>
      <c r="D86" s="154" t="str">
        <f>CONCATENATE("  ","Contributie asiguratori ")</f>
        <v xml:space="preserve">  Contributie asiguratori </v>
      </c>
      <c r="E86" s="154"/>
      <c r="F86" s="154"/>
      <c r="G86" s="154"/>
      <c r="H86" s="154"/>
      <c r="I86" s="144">
        <v>2.5000000000000001E-2</v>
      </c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2">
        <f>I86*(W14+W19+W24+W29+W34+W39+W44+W50+W55+W60+W65+W70+W75+W80)</f>
        <v>0</v>
      </c>
      <c r="X86" s="142"/>
      <c r="Y86" s="142"/>
      <c r="Z86" s="150"/>
      <c r="AA86" s="113"/>
    </row>
    <row r="87" spans="1:27" s="114" customFormat="1" ht="12" customHeight="1">
      <c r="A87" s="113"/>
      <c r="B87" s="113"/>
      <c r="C87" s="113"/>
      <c r="D87" s="153" t="s">
        <v>430</v>
      </c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42">
        <f>W84+W86</f>
        <v>0</v>
      </c>
      <c r="X87" s="142"/>
      <c r="Y87" s="142"/>
      <c r="Z87" s="150"/>
      <c r="AA87" s="113"/>
    </row>
    <row r="88" spans="1:27" s="114" customFormat="1" ht="12" customHeight="1">
      <c r="A88" s="113"/>
      <c r="B88" s="113"/>
      <c r="C88" s="113"/>
      <c r="D88" s="154" t="s">
        <v>437</v>
      </c>
      <c r="E88" s="154"/>
      <c r="F88" s="154"/>
      <c r="G88" s="154"/>
      <c r="H88" s="154"/>
      <c r="I88" s="146">
        <v>0</v>
      </c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2">
        <f>W87*I88</f>
        <v>0</v>
      </c>
      <c r="X88" s="142"/>
      <c r="Y88" s="142"/>
      <c r="Z88" s="150"/>
      <c r="AA88" s="113"/>
    </row>
    <row r="89" spans="1:27" s="114" customFormat="1" ht="12" customHeight="1">
      <c r="A89" s="113"/>
      <c r="B89" s="113"/>
      <c r="C89" s="113"/>
      <c r="D89" s="154" t="s">
        <v>438</v>
      </c>
      <c r="E89" s="154"/>
      <c r="F89" s="154"/>
      <c r="G89" s="154"/>
      <c r="H89" s="154"/>
      <c r="I89" s="146">
        <v>0</v>
      </c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2">
        <f>(W87+W88)*I89</f>
        <v>0</v>
      </c>
      <c r="X89" s="142"/>
      <c r="Y89" s="142"/>
      <c r="Z89" s="150"/>
      <c r="AA89" s="113"/>
    </row>
    <row r="90" spans="1:27" s="114" customFormat="1" ht="12" customHeight="1">
      <c r="A90" s="113"/>
      <c r="B90" s="113"/>
      <c r="C90" s="113"/>
      <c r="D90" s="153" t="s">
        <v>9</v>
      </c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42">
        <f>W87+W88+W89</f>
        <v>0</v>
      </c>
      <c r="X90" s="142"/>
      <c r="Y90" s="142"/>
      <c r="Z90" s="150"/>
      <c r="AA90" s="113"/>
    </row>
    <row r="91" spans="1:27" s="114" customFormat="1" ht="12" customHeight="1">
      <c r="A91" s="113"/>
      <c r="B91" s="113"/>
      <c r="C91" s="113"/>
      <c r="D91" s="145" t="s">
        <v>439</v>
      </c>
      <c r="E91" s="143"/>
      <c r="F91" s="143"/>
      <c r="G91" s="143"/>
      <c r="H91" s="143"/>
      <c r="I91" s="146">
        <v>0</v>
      </c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2">
        <f>W90*I91</f>
        <v>0</v>
      </c>
      <c r="X91" s="142"/>
      <c r="Y91" s="142"/>
      <c r="Z91" s="151"/>
      <c r="AA91" s="113"/>
    </row>
    <row r="92" spans="1:27" s="114" customFormat="1" ht="12" customHeight="1">
      <c r="A92" s="113"/>
      <c r="B92" s="113"/>
      <c r="C92" s="113"/>
      <c r="D92" s="153" t="s">
        <v>440</v>
      </c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42">
        <f>W90+W91</f>
        <v>0</v>
      </c>
      <c r="X92" s="142">
        <f>W90+X91</f>
        <v>0</v>
      </c>
      <c r="Y92" s="142"/>
      <c r="Z92" s="152"/>
      <c r="AA92" s="113"/>
    </row>
    <row r="93" spans="1:27" s="114" customFormat="1" ht="12" customHeight="1">
      <c r="A93" s="113"/>
      <c r="B93" s="113"/>
      <c r="C93" s="113"/>
      <c r="D93" s="154" t="s">
        <v>441</v>
      </c>
      <c r="E93" s="154"/>
      <c r="F93" s="154"/>
      <c r="G93" s="154"/>
      <c r="H93" s="154"/>
      <c r="I93" s="147">
        <v>0.19</v>
      </c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2">
        <f>W92*I93</f>
        <v>0</v>
      </c>
      <c r="X93" s="142">
        <f>X92*I93</f>
        <v>0</v>
      </c>
      <c r="Y93" s="142"/>
      <c r="Z93" s="152"/>
      <c r="AA93" s="113"/>
    </row>
    <row r="94" spans="1:27" s="139" customFormat="1" ht="12" customHeight="1">
      <c r="A94" s="138"/>
      <c r="B94" s="138"/>
      <c r="C94" s="138"/>
      <c r="D94" s="153" t="s">
        <v>442</v>
      </c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42">
        <f>W92+W93</f>
        <v>0</v>
      </c>
      <c r="X94" s="142">
        <f>X92+X93</f>
        <v>0</v>
      </c>
      <c r="Y94" s="142"/>
      <c r="Z94" s="152"/>
      <c r="AA94" s="138"/>
    </row>
  </sheetData>
  <mergeCells count="302">
    <mergeCell ref="D92:V92"/>
    <mergeCell ref="W92:Y92"/>
    <mergeCell ref="D93:H93"/>
    <mergeCell ref="J93:V93"/>
    <mergeCell ref="W93:Y93"/>
    <mergeCell ref="D94:V94"/>
    <mergeCell ref="W94:Y94"/>
    <mergeCell ref="D89:H89"/>
    <mergeCell ref="J89:V89"/>
    <mergeCell ref="W89:Y89"/>
    <mergeCell ref="D90:V90"/>
    <mergeCell ref="W90:Y90"/>
    <mergeCell ref="J91:V91"/>
    <mergeCell ref="W91:Y91"/>
    <mergeCell ref="D86:H86"/>
    <mergeCell ref="J86:V86"/>
    <mergeCell ref="W86:Y86"/>
    <mergeCell ref="D87:V87"/>
    <mergeCell ref="W87:Y87"/>
    <mergeCell ref="D88:H88"/>
    <mergeCell ref="J88:V88"/>
    <mergeCell ref="W88:Y88"/>
    <mergeCell ref="D84:V84"/>
    <mergeCell ref="W84:Y84"/>
    <mergeCell ref="D85:V85"/>
    <mergeCell ref="W85:Y85"/>
    <mergeCell ref="T80:V80"/>
    <mergeCell ref="W80:Z80"/>
    <mergeCell ref="O81:S81"/>
    <mergeCell ref="T81:V81"/>
    <mergeCell ref="W81:Z81"/>
    <mergeCell ref="O82:S82"/>
    <mergeCell ref="T82:V82"/>
    <mergeCell ref="W82:Z82"/>
    <mergeCell ref="B78:C82"/>
    <mergeCell ref="D78:K82"/>
    <mergeCell ref="L78:N82"/>
    <mergeCell ref="O78:S78"/>
    <mergeCell ref="T78:V78"/>
    <mergeCell ref="W78:Z78"/>
    <mergeCell ref="O79:S79"/>
    <mergeCell ref="T79:V79"/>
    <mergeCell ref="W79:Z79"/>
    <mergeCell ref="O80:S80"/>
    <mergeCell ref="T75:V75"/>
    <mergeCell ref="W75:Z75"/>
    <mergeCell ref="O76:S76"/>
    <mergeCell ref="T76:V76"/>
    <mergeCell ref="W76:Z76"/>
    <mergeCell ref="O77:S77"/>
    <mergeCell ref="T77:V77"/>
    <mergeCell ref="W77:Z77"/>
    <mergeCell ref="B73:C77"/>
    <mergeCell ref="D73:K77"/>
    <mergeCell ref="L73:N77"/>
    <mergeCell ref="O73:S73"/>
    <mergeCell ref="T73:V73"/>
    <mergeCell ref="W73:Z73"/>
    <mergeCell ref="O74:S74"/>
    <mergeCell ref="T74:V74"/>
    <mergeCell ref="W74:Z74"/>
    <mergeCell ref="O75:S75"/>
    <mergeCell ref="T70:V70"/>
    <mergeCell ref="W70:Z70"/>
    <mergeCell ref="O71:S71"/>
    <mergeCell ref="T71:V71"/>
    <mergeCell ref="W71:Z71"/>
    <mergeCell ref="O72:S72"/>
    <mergeCell ref="T72:V72"/>
    <mergeCell ref="W72:Z72"/>
    <mergeCell ref="B68:C72"/>
    <mergeCell ref="D68:K72"/>
    <mergeCell ref="L68:N72"/>
    <mergeCell ref="O68:S68"/>
    <mergeCell ref="T68:V68"/>
    <mergeCell ref="W68:Z68"/>
    <mergeCell ref="O69:S69"/>
    <mergeCell ref="T69:V69"/>
    <mergeCell ref="W69:Z69"/>
    <mergeCell ref="O70:S70"/>
    <mergeCell ref="T65:V65"/>
    <mergeCell ref="W65:Z65"/>
    <mergeCell ref="O66:S66"/>
    <mergeCell ref="T66:V66"/>
    <mergeCell ref="W66:Z66"/>
    <mergeCell ref="O67:S67"/>
    <mergeCell ref="T67:V67"/>
    <mergeCell ref="W67:Z67"/>
    <mergeCell ref="B63:C67"/>
    <mergeCell ref="D63:K67"/>
    <mergeCell ref="L63:N67"/>
    <mergeCell ref="O63:S63"/>
    <mergeCell ref="T63:V63"/>
    <mergeCell ref="W63:Z63"/>
    <mergeCell ref="O64:S64"/>
    <mergeCell ref="T64:V64"/>
    <mergeCell ref="W64:Z64"/>
    <mergeCell ref="O65:S65"/>
    <mergeCell ref="T60:V60"/>
    <mergeCell ref="W60:Z60"/>
    <mergeCell ref="O61:S61"/>
    <mergeCell ref="T61:V61"/>
    <mergeCell ref="W61:Z61"/>
    <mergeCell ref="O62:S62"/>
    <mergeCell ref="T62:V62"/>
    <mergeCell ref="W62:Z62"/>
    <mergeCell ref="B58:C62"/>
    <mergeCell ref="D58:K62"/>
    <mergeCell ref="L58:N62"/>
    <mergeCell ref="O58:S58"/>
    <mergeCell ref="T58:V58"/>
    <mergeCell ref="W58:Z58"/>
    <mergeCell ref="O59:S59"/>
    <mergeCell ref="T59:V59"/>
    <mergeCell ref="W59:Z59"/>
    <mergeCell ref="O60:S60"/>
    <mergeCell ref="T55:V55"/>
    <mergeCell ref="W55:Z55"/>
    <mergeCell ref="O56:S56"/>
    <mergeCell ref="T56:V56"/>
    <mergeCell ref="W56:Z56"/>
    <mergeCell ref="O57:S57"/>
    <mergeCell ref="T57:V57"/>
    <mergeCell ref="W57:Z57"/>
    <mergeCell ref="B53:C57"/>
    <mergeCell ref="D53:K57"/>
    <mergeCell ref="L53:N57"/>
    <mergeCell ref="O53:S53"/>
    <mergeCell ref="T53:V53"/>
    <mergeCell ref="W53:Z53"/>
    <mergeCell ref="O54:S54"/>
    <mergeCell ref="T54:V54"/>
    <mergeCell ref="W54:Z54"/>
    <mergeCell ref="O55:S55"/>
    <mergeCell ref="T50:V50"/>
    <mergeCell ref="W50:Z50"/>
    <mergeCell ref="O51:S51"/>
    <mergeCell ref="T51:V51"/>
    <mergeCell ref="W51:Z51"/>
    <mergeCell ref="O52:S52"/>
    <mergeCell ref="T52:V52"/>
    <mergeCell ref="W52:Z52"/>
    <mergeCell ref="B48:C52"/>
    <mergeCell ref="D48:K52"/>
    <mergeCell ref="L48:N52"/>
    <mergeCell ref="O48:S48"/>
    <mergeCell ref="T48:V48"/>
    <mergeCell ref="W48:Z48"/>
    <mergeCell ref="O49:S49"/>
    <mergeCell ref="T49:V49"/>
    <mergeCell ref="W49:Z49"/>
    <mergeCell ref="O50:S50"/>
    <mergeCell ref="T44:V44"/>
    <mergeCell ref="W44:Z44"/>
    <mergeCell ref="O45:S45"/>
    <mergeCell ref="T45:V45"/>
    <mergeCell ref="W45:Z45"/>
    <mergeCell ref="O46:S46"/>
    <mergeCell ref="T46:V46"/>
    <mergeCell ref="W46:Z46"/>
    <mergeCell ref="B42:C46"/>
    <mergeCell ref="D42:K46"/>
    <mergeCell ref="L42:N46"/>
    <mergeCell ref="O42:S42"/>
    <mergeCell ref="T42:V42"/>
    <mergeCell ref="W42:Z42"/>
    <mergeCell ref="O43:S43"/>
    <mergeCell ref="T43:V43"/>
    <mergeCell ref="W43:Z43"/>
    <mergeCell ref="O44:S44"/>
    <mergeCell ref="T39:V39"/>
    <mergeCell ref="W39:Z39"/>
    <mergeCell ref="O40:S40"/>
    <mergeCell ref="T40:V40"/>
    <mergeCell ref="W40:Z40"/>
    <mergeCell ref="O41:S41"/>
    <mergeCell ref="T41:V41"/>
    <mergeCell ref="W41:Z41"/>
    <mergeCell ref="B37:C41"/>
    <mergeCell ref="D37:K41"/>
    <mergeCell ref="L37:N41"/>
    <mergeCell ref="O37:S37"/>
    <mergeCell ref="T37:V37"/>
    <mergeCell ref="W37:Z37"/>
    <mergeCell ref="O38:S38"/>
    <mergeCell ref="T38:V38"/>
    <mergeCell ref="W38:Z38"/>
    <mergeCell ref="O39:S39"/>
    <mergeCell ref="T34:V34"/>
    <mergeCell ref="W34:Z34"/>
    <mergeCell ref="O35:S35"/>
    <mergeCell ref="T35:V35"/>
    <mergeCell ref="W35:Z35"/>
    <mergeCell ref="O36:S36"/>
    <mergeCell ref="T36:V36"/>
    <mergeCell ref="W36:Z36"/>
    <mergeCell ref="B32:C36"/>
    <mergeCell ref="D32:K36"/>
    <mergeCell ref="L32:N36"/>
    <mergeCell ref="O32:S32"/>
    <mergeCell ref="T32:V32"/>
    <mergeCell ref="W32:Z32"/>
    <mergeCell ref="O33:S33"/>
    <mergeCell ref="T33:V33"/>
    <mergeCell ref="W33:Z33"/>
    <mergeCell ref="O34:S34"/>
    <mergeCell ref="T29:V29"/>
    <mergeCell ref="W29:Z29"/>
    <mergeCell ref="O30:S30"/>
    <mergeCell ref="T30:V30"/>
    <mergeCell ref="W30:Z30"/>
    <mergeCell ref="O31:S31"/>
    <mergeCell ref="T31:V31"/>
    <mergeCell ref="W31:Z31"/>
    <mergeCell ref="B27:C31"/>
    <mergeCell ref="D27:K31"/>
    <mergeCell ref="L27:N31"/>
    <mergeCell ref="O27:S27"/>
    <mergeCell ref="T27:V27"/>
    <mergeCell ref="W27:Z27"/>
    <mergeCell ref="O28:S28"/>
    <mergeCell ref="T28:V28"/>
    <mergeCell ref="W28:Z28"/>
    <mergeCell ref="O29:S29"/>
    <mergeCell ref="T24:V24"/>
    <mergeCell ref="W24:Z24"/>
    <mergeCell ref="O25:S25"/>
    <mergeCell ref="T25:V25"/>
    <mergeCell ref="W25:Z25"/>
    <mergeCell ref="O26:S26"/>
    <mergeCell ref="T26:V26"/>
    <mergeCell ref="W26:Z26"/>
    <mergeCell ref="B22:C26"/>
    <mergeCell ref="D22:K26"/>
    <mergeCell ref="L22:N26"/>
    <mergeCell ref="O22:S22"/>
    <mergeCell ref="T22:V22"/>
    <mergeCell ref="W22:Z22"/>
    <mergeCell ref="O23:S23"/>
    <mergeCell ref="T23:V23"/>
    <mergeCell ref="W23:Z23"/>
    <mergeCell ref="O24:S24"/>
    <mergeCell ref="T19:V19"/>
    <mergeCell ref="W19:Z19"/>
    <mergeCell ref="O20:S20"/>
    <mergeCell ref="T20:V20"/>
    <mergeCell ref="W20:Z20"/>
    <mergeCell ref="O21:S21"/>
    <mergeCell ref="T21:V21"/>
    <mergeCell ref="W21:Z21"/>
    <mergeCell ref="B17:C21"/>
    <mergeCell ref="D17:K21"/>
    <mergeCell ref="L17:N21"/>
    <mergeCell ref="O17:S17"/>
    <mergeCell ref="T17:V17"/>
    <mergeCell ref="W17:Z17"/>
    <mergeCell ref="O18:S18"/>
    <mergeCell ref="T18:V18"/>
    <mergeCell ref="W18:Z18"/>
    <mergeCell ref="O19:S19"/>
    <mergeCell ref="T14:V14"/>
    <mergeCell ref="W14:Z14"/>
    <mergeCell ref="O15:S15"/>
    <mergeCell ref="T15:V15"/>
    <mergeCell ref="W15:Z15"/>
    <mergeCell ref="O16:S16"/>
    <mergeCell ref="T16:V16"/>
    <mergeCell ref="W16:Z16"/>
    <mergeCell ref="B12:C16"/>
    <mergeCell ref="D12:K16"/>
    <mergeCell ref="L12:N16"/>
    <mergeCell ref="O12:S12"/>
    <mergeCell ref="T12:V12"/>
    <mergeCell ref="W12:Z12"/>
    <mergeCell ref="O13:S13"/>
    <mergeCell ref="T13:V13"/>
    <mergeCell ref="W13:Z13"/>
    <mergeCell ref="O14:S14"/>
    <mergeCell ref="B11:C11"/>
    <mergeCell ref="D11:K11"/>
    <mergeCell ref="L11:N11"/>
    <mergeCell ref="O11:S11"/>
    <mergeCell ref="T11:V11"/>
    <mergeCell ref="W11:Z11"/>
    <mergeCell ref="B7:Z7"/>
    <mergeCell ref="B9:S9"/>
    <mergeCell ref="T9:Z9"/>
    <mergeCell ref="B10:C10"/>
    <mergeCell ref="D10:K10"/>
    <mergeCell ref="L10:N10"/>
    <mergeCell ref="O10:S10"/>
    <mergeCell ref="T10:V10"/>
    <mergeCell ref="W10:Z10"/>
    <mergeCell ref="B2:D2"/>
    <mergeCell ref="E2:Q2"/>
    <mergeCell ref="R2:Z5"/>
    <mergeCell ref="B3:D3"/>
    <mergeCell ref="E3:Q3"/>
    <mergeCell ref="B4:D4"/>
    <mergeCell ref="E4:Q4"/>
    <mergeCell ref="B5:D5"/>
    <mergeCell ref="E5:Q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C57A8-9630-49CC-91D3-832A994E677A}">
  <dimension ref="A1:AA28"/>
  <sheetViews>
    <sheetView topLeftCell="A17" workbookViewId="0">
      <selection activeCell="W21" sqref="W21:Y21"/>
    </sheetView>
  </sheetViews>
  <sheetFormatPr defaultRowHeight="14.5"/>
  <cols>
    <col min="1" max="1" width="3.453125" customWidth="1"/>
    <col min="2" max="2" width="5" customWidth="1"/>
    <col min="3" max="3" width="0.7265625" customWidth="1"/>
    <col min="4" max="4" width="6" customWidth="1"/>
    <col min="5" max="5" width="13.453125" customWidth="1"/>
    <col min="6" max="6" width="5" customWidth="1"/>
    <col min="7" max="7" width="3.453125" customWidth="1"/>
    <col min="8" max="8" width="1.7265625" customWidth="1"/>
    <col min="9" max="9" width="11.7265625" customWidth="1"/>
    <col min="10" max="10" width="0.81640625" customWidth="1"/>
    <col min="11" max="11" width="3.81640625" customWidth="1"/>
    <col min="12" max="12" width="3.7265625" customWidth="1"/>
    <col min="13" max="13" width="0.81640625" customWidth="1"/>
    <col min="14" max="14" width="2.1796875" customWidth="1"/>
    <col min="15" max="15" width="0.26953125" customWidth="1"/>
    <col min="16" max="16" width="1.7265625" customWidth="1"/>
    <col min="17" max="17" width="5" customWidth="1"/>
    <col min="18" max="19" width="1.7265625" customWidth="1"/>
    <col min="20" max="21" width="3.453125" customWidth="1"/>
    <col min="22" max="23" width="5" customWidth="1"/>
    <col min="24" max="25" width="3.453125" customWidth="1"/>
    <col min="26" max="26" width="0.81640625" customWidth="1"/>
    <col min="27" max="27" width="3.453125" customWidth="1"/>
    <col min="257" max="257" width="3.453125" customWidth="1"/>
    <col min="258" max="258" width="5" customWidth="1"/>
    <col min="259" max="259" width="0.7265625" customWidth="1"/>
    <col min="260" max="260" width="6" customWidth="1"/>
    <col min="261" max="261" width="13.453125" customWidth="1"/>
    <col min="262" max="262" width="5" customWidth="1"/>
    <col min="263" max="263" width="3.453125" customWidth="1"/>
    <col min="264" max="264" width="1.7265625" customWidth="1"/>
    <col min="265" max="265" width="11.7265625" customWidth="1"/>
    <col min="266" max="266" width="0.81640625" customWidth="1"/>
    <col min="267" max="267" width="3.81640625" customWidth="1"/>
    <col min="268" max="268" width="3.7265625" customWidth="1"/>
    <col min="269" max="269" width="0.81640625" customWidth="1"/>
    <col min="270" max="270" width="2.1796875" customWidth="1"/>
    <col min="271" max="271" width="0.26953125" customWidth="1"/>
    <col min="272" max="272" width="1.7265625" customWidth="1"/>
    <col min="273" max="273" width="5" customWidth="1"/>
    <col min="274" max="275" width="1.7265625" customWidth="1"/>
    <col min="276" max="277" width="3.453125" customWidth="1"/>
    <col min="278" max="279" width="5" customWidth="1"/>
    <col min="280" max="281" width="3.453125" customWidth="1"/>
    <col min="282" max="282" width="0.81640625" customWidth="1"/>
    <col min="283" max="283" width="3.453125" customWidth="1"/>
    <col min="513" max="513" width="3.453125" customWidth="1"/>
    <col min="514" max="514" width="5" customWidth="1"/>
    <col min="515" max="515" width="0.7265625" customWidth="1"/>
    <col min="516" max="516" width="6" customWidth="1"/>
    <col min="517" max="517" width="13.453125" customWidth="1"/>
    <col min="518" max="518" width="5" customWidth="1"/>
    <col min="519" max="519" width="3.453125" customWidth="1"/>
    <col min="520" max="520" width="1.7265625" customWidth="1"/>
    <col min="521" max="521" width="11.7265625" customWidth="1"/>
    <col min="522" max="522" width="0.81640625" customWidth="1"/>
    <col min="523" max="523" width="3.81640625" customWidth="1"/>
    <col min="524" max="524" width="3.7265625" customWidth="1"/>
    <col min="525" max="525" width="0.81640625" customWidth="1"/>
    <col min="526" max="526" width="2.1796875" customWidth="1"/>
    <col min="527" max="527" width="0.26953125" customWidth="1"/>
    <col min="528" max="528" width="1.7265625" customWidth="1"/>
    <col min="529" max="529" width="5" customWidth="1"/>
    <col min="530" max="531" width="1.7265625" customWidth="1"/>
    <col min="532" max="533" width="3.453125" customWidth="1"/>
    <col min="534" max="535" width="5" customWidth="1"/>
    <col min="536" max="537" width="3.453125" customWidth="1"/>
    <col min="538" max="538" width="0.81640625" customWidth="1"/>
    <col min="539" max="539" width="3.453125" customWidth="1"/>
    <col min="769" max="769" width="3.453125" customWidth="1"/>
    <col min="770" max="770" width="5" customWidth="1"/>
    <col min="771" max="771" width="0.7265625" customWidth="1"/>
    <col min="772" max="772" width="6" customWidth="1"/>
    <col min="773" max="773" width="13.453125" customWidth="1"/>
    <col min="774" max="774" width="5" customWidth="1"/>
    <col min="775" max="775" width="3.453125" customWidth="1"/>
    <col min="776" max="776" width="1.7265625" customWidth="1"/>
    <col min="777" max="777" width="11.7265625" customWidth="1"/>
    <col min="778" max="778" width="0.81640625" customWidth="1"/>
    <col min="779" max="779" width="3.81640625" customWidth="1"/>
    <col min="780" max="780" width="3.7265625" customWidth="1"/>
    <col min="781" max="781" width="0.81640625" customWidth="1"/>
    <col min="782" max="782" width="2.1796875" customWidth="1"/>
    <col min="783" max="783" width="0.26953125" customWidth="1"/>
    <col min="784" max="784" width="1.7265625" customWidth="1"/>
    <col min="785" max="785" width="5" customWidth="1"/>
    <col min="786" max="787" width="1.7265625" customWidth="1"/>
    <col min="788" max="789" width="3.453125" customWidth="1"/>
    <col min="790" max="791" width="5" customWidth="1"/>
    <col min="792" max="793" width="3.453125" customWidth="1"/>
    <col min="794" max="794" width="0.81640625" customWidth="1"/>
    <col min="795" max="795" width="3.453125" customWidth="1"/>
    <col min="1025" max="1025" width="3.453125" customWidth="1"/>
    <col min="1026" max="1026" width="5" customWidth="1"/>
    <col min="1027" max="1027" width="0.7265625" customWidth="1"/>
    <col min="1028" max="1028" width="6" customWidth="1"/>
    <col min="1029" max="1029" width="13.453125" customWidth="1"/>
    <col min="1030" max="1030" width="5" customWidth="1"/>
    <col min="1031" max="1031" width="3.453125" customWidth="1"/>
    <col min="1032" max="1032" width="1.7265625" customWidth="1"/>
    <col min="1033" max="1033" width="11.7265625" customWidth="1"/>
    <col min="1034" max="1034" width="0.81640625" customWidth="1"/>
    <col min="1035" max="1035" width="3.81640625" customWidth="1"/>
    <col min="1036" max="1036" width="3.7265625" customWidth="1"/>
    <col min="1037" max="1037" width="0.81640625" customWidth="1"/>
    <col min="1038" max="1038" width="2.1796875" customWidth="1"/>
    <col min="1039" max="1039" width="0.26953125" customWidth="1"/>
    <col min="1040" max="1040" width="1.7265625" customWidth="1"/>
    <col min="1041" max="1041" width="5" customWidth="1"/>
    <col min="1042" max="1043" width="1.7265625" customWidth="1"/>
    <col min="1044" max="1045" width="3.453125" customWidth="1"/>
    <col min="1046" max="1047" width="5" customWidth="1"/>
    <col min="1048" max="1049" width="3.453125" customWidth="1"/>
    <col min="1050" max="1050" width="0.81640625" customWidth="1"/>
    <col min="1051" max="1051" width="3.453125" customWidth="1"/>
    <col min="1281" max="1281" width="3.453125" customWidth="1"/>
    <col min="1282" max="1282" width="5" customWidth="1"/>
    <col min="1283" max="1283" width="0.7265625" customWidth="1"/>
    <col min="1284" max="1284" width="6" customWidth="1"/>
    <col min="1285" max="1285" width="13.453125" customWidth="1"/>
    <col min="1286" max="1286" width="5" customWidth="1"/>
    <col min="1287" max="1287" width="3.453125" customWidth="1"/>
    <col min="1288" max="1288" width="1.7265625" customWidth="1"/>
    <col min="1289" max="1289" width="11.7265625" customWidth="1"/>
    <col min="1290" max="1290" width="0.81640625" customWidth="1"/>
    <col min="1291" max="1291" width="3.81640625" customWidth="1"/>
    <col min="1292" max="1292" width="3.7265625" customWidth="1"/>
    <col min="1293" max="1293" width="0.81640625" customWidth="1"/>
    <col min="1294" max="1294" width="2.1796875" customWidth="1"/>
    <col min="1295" max="1295" width="0.26953125" customWidth="1"/>
    <col min="1296" max="1296" width="1.7265625" customWidth="1"/>
    <col min="1297" max="1297" width="5" customWidth="1"/>
    <col min="1298" max="1299" width="1.7265625" customWidth="1"/>
    <col min="1300" max="1301" width="3.453125" customWidth="1"/>
    <col min="1302" max="1303" width="5" customWidth="1"/>
    <col min="1304" max="1305" width="3.453125" customWidth="1"/>
    <col min="1306" max="1306" width="0.81640625" customWidth="1"/>
    <col min="1307" max="1307" width="3.453125" customWidth="1"/>
    <col min="1537" max="1537" width="3.453125" customWidth="1"/>
    <col min="1538" max="1538" width="5" customWidth="1"/>
    <col min="1539" max="1539" width="0.7265625" customWidth="1"/>
    <col min="1540" max="1540" width="6" customWidth="1"/>
    <col min="1541" max="1541" width="13.453125" customWidth="1"/>
    <col min="1542" max="1542" width="5" customWidth="1"/>
    <col min="1543" max="1543" width="3.453125" customWidth="1"/>
    <col min="1544" max="1544" width="1.7265625" customWidth="1"/>
    <col min="1545" max="1545" width="11.7265625" customWidth="1"/>
    <col min="1546" max="1546" width="0.81640625" customWidth="1"/>
    <col min="1547" max="1547" width="3.81640625" customWidth="1"/>
    <col min="1548" max="1548" width="3.7265625" customWidth="1"/>
    <col min="1549" max="1549" width="0.81640625" customWidth="1"/>
    <col min="1550" max="1550" width="2.1796875" customWidth="1"/>
    <col min="1551" max="1551" width="0.26953125" customWidth="1"/>
    <col min="1552" max="1552" width="1.7265625" customWidth="1"/>
    <col min="1553" max="1553" width="5" customWidth="1"/>
    <col min="1554" max="1555" width="1.7265625" customWidth="1"/>
    <col min="1556" max="1557" width="3.453125" customWidth="1"/>
    <col min="1558" max="1559" width="5" customWidth="1"/>
    <col min="1560" max="1561" width="3.453125" customWidth="1"/>
    <col min="1562" max="1562" width="0.81640625" customWidth="1"/>
    <col min="1563" max="1563" width="3.453125" customWidth="1"/>
    <col min="1793" max="1793" width="3.453125" customWidth="1"/>
    <col min="1794" max="1794" width="5" customWidth="1"/>
    <col min="1795" max="1795" width="0.7265625" customWidth="1"/>
    <col min="1796" max="1796" width="6" customWidth="1"/>
    <col min="1797" max="1797" width="13.453125" customWidth="1"/>
    <col min="1798" max="1798" width="5" customWidth="1"/>
    <col min="1799" max="1799" width="3.453125" customWidth="1"/>
    <col min="1800" max="1800" width="1.7265625" customWidth="1"/>
    <col min="1801" max="1801" width="11.7265625" customWidth="1"/>
    <col min="1802" max="1802" width="0.81640625" customWidth="1"/>
    <col min="1803" max="1803" width="3.81640625" customWidth="1"/>
    <col min="1804" max="1804" width="3.7265625" customWidth="1"/>
    <col min="1805" max="1805" width="0.81640625" customWidth="1"/>
    <col min="1806" max="1806" width="2.1796875" customWidth="1"/>
    <col min="1807" max="1807" width="0.26953125" customWidth="1"/>
    <col min="1808" max="1808" width="1.7265625" customWidth="1"/>
    <col min="1809" max="1809" width="5" customWidth="1"/>
    <col min="1810" max="1811" width="1.7265625" customWidth="1"/>
    <col min="1812" max="1813" width="3.453125" customWidth="1"/>
    <col min="1814" max="1815" width="5" customWidth="1"/>
    <col min="1816" max="1817" width="3.453125" customWidth="1"/>
    <col min="1818" max="1818" width="0.81640625" customWidth="1"/>
    <col min="1819" max="1819" width="3.453125" customWidth="1"/>
    <col min="2049" max="2049" width="3.453125" customWidth="1"/>
    <col min="2050" max="2050" width="5" customWidth="1"/>
    <col min="2051" max="2051" width="0.7265625" customWidth="1"/>
    <col min="2052" max="2052" width="6" customWidth="1"/>
    <col min="2053" max="2053" width="13.453125" customWidth="1"/>
    <col min="2054" max="2054" width="5" customWidth="1"/>
    <col min="2055" max="2055" width="3.453125" customWidth="1"/>
    <col min="2056" max="2056" width="1.7265625" customWidth="1"/>
    <col min="2057" max="2057" width="11.7265625" customWidth="1"/>
    <col min="2058" max="2058" width="0.81640625" customWidth="1"/>
    <col min="2059" max="2059" width="3.81640625" customWidth="1"/>
    <col min="2060" max="2060" width="3.7265625" customWidth="1"/>
    <col min="2061" max="2061" width="0.81640625" customWidth="1"/>
    <col min="2062" max="2062" width="2.1796875" customWidth="1"/>
    <col min="2063" max="2063" width="0.26953125" customWidth="1"/>
    <col min="2064" max="2064" width="1.7265625" customWidth="1"/>
    <col min="2065" max="2065" width="5" customWidth="1"/>
    <col min="2066" max="2067" width="1.7265625" customWidth="1"/>
    <col min="2068" max="2069" width="3.453125" customWidth="1"/>
    <col min="2070" max="2071" width="5" customWidth="1"/>
    <col min="2072" max="2073" width="3.453125" customWidth="1"/>
    <col min="2074" max="2074" width="0.81640625" customWidth="1"/>
    <col min="2075" max="2075" width="3.453125" customWidth="1"/>
    <col min="2305" max="2305" width="3.453125" customWidth="1"/>
    <col min="2306" max="2306" width="5" customWidth="1"/>
    <col min="2307" max="2307" width="0.7265625" customWidth="1"/>
    <col min="2308" max="2308" width="6" customWidth="1"/>
    <col min="2309" max="2309" width="13.453125" customWidth="1"/>
    <col min="2310" max="2310" width="5" customWidth="1"/>
    <col min="2311" max="2311" width="3.453125" customWidth="1"/>
    <col min="2312" max="2312" width="1.7265625" customWidth="1"/>
    <col min="2313" max="2313" width="11.7265625" customWidth="1"/>
    <col min="2314" max="2314" width="0.81640625" customWidth="1"/>
    <col min="2315" max="2315" width="3.81640625" customWidth="1"/>
    <col min="2316" max="2316" width="3.7265625" customWidth="1"/>
    <col min="2317" max="2317" width="0.81640625" customWidth="1"/>
    <col min="2318" max="2318" width="2.1796875" customWidth="1"/>
    <col min="2319" max="2319" width="0.26953125" customWidth="1"/>
    <col min="2320" max="2320" width="1.7265625" customWidth="1"/>
    <col min="2321" max="2321" width="5" customWidth="1"/>
    <col min="2322" max="2323" width="1.7265625" customWidth="1"/>
    <col min="2324" max="2325" width="3.453125" customWidth="1"/>
    <col min="2326" max="2327" width="5" customWidth="1"/>
    <col min="2328" max="2329" width="3.453125" customWidth="1"/>
    <col min="2330" max="2330" width="0.81640625" customWidth="1"/>
    <col min="2331" max="2331" width="3.453125" customWidth="1"/>
    <col min="2561" max="2561" width="3.453125" customWidth="1"/>
    <col min="2562" max="2562" width="5" customWidth="1"/>
    <col min="2563" max="2563" width="0.7265625" customWidth="1"/>
    <col min="2564" max="2564" width="6" customWidth="1"/>
    <col min="2565" max="2565" width="13.453125" customWidth="1"/>
    <col min="2566" max="2566" width="5" customWidth="1"/>
    <col min="2567" max="2567" width="3.453125" customWidth="1"/>
    <col min="2568" max="2568" width="1.7265625" customWidth="1"/>
    <col min="2569" max="2569" width="11.7265625" customWidth="1"/>
    <col min="2570" max="2570" width="0.81640625" customWidth="1"/>
    <col min="2571" max="2571" width="3.81640625" customWidth="1"/>
    <col min="2572" max="2572" width="3.7265625" customWidth="1"/>
    <col min="2573" max="2573" width="0.81640625" customWidth="1"/>
    <col min="2574" max="2574" width="2.1796875" customWidth="1"/>
    <col min="2575" max="2575" width="0.26953125" customWidth="1"/>
    <col min="2576" max="2576" width="1.7265625" customWidth="1"/>
    <col min="2577" max="2577" width="5" customWidth="1"/>
    <col min="2578" max="2579" width="1.7265625" customWidth="1"/>
    <col min="2580" max="2581" width="3.453125" customWidth="1"/>
    <col min="2582" max="2583" width="5" customWidth="1"/>
    <col min="2584" max="2585" width="3.453125" customWidth="1"/>
    <col min="2586" max="2586" width="0.81640625" customWidth="1"/>
    <col min="2587" max="2587" width="3.453125" customWidth="1"/>
    <col min="2817" max="2817" width="3.453125" customWidth="1"/>
    <col min="2818" max="2818" width="5" customWidth="1"/>
    <col min="2819" max="2819" width="0.7265625" customWidth="1"/>
    <col min="2820" max="2820" width="6" customWidth="1"/>
    <col min="2821" max="2821" width="13.453125" customWidth="1"/>
    <col min="2822" max="2822" width="5" customWidth="1"/>
    <col min="2823" max="2823" width="3.453125" customWidth="1"/>
    <col min="2824" max="2824" width="1.7265625" customWidth="1"/>
    <col min="2825" max="2825" width="11.7265625" customWidth="1"/>
    <col min="2826" max="2826" width="0.81640625" customWidth="1"/>
    <col min="2827" max="2827" width="3.81640625" customWidth="1"/>
    <col min="2828" max="2828" width="3.7265625" customWidth="1"/>
    <col min="2829" max="2829" width="0.81640625" customWidth="1"/>
    <col min="2830" max="2830" width="2.1796875" customWidth="1"/>
    <col min="2831" max="2831" width="0.26953125" customWidth="1"/>
    <col min="2832" max="2832" width="1.7265625" customWidth="1"/>
    <col min="2833" max="2833" width="5" customWidth="1"/>
    <col min="2834" max="2835" width="1.7265625" customWidth="1"/>
    <col min="2836" max="2837" width="3.453125" customWidth="1"/>
    <col min="2838" max="2839" width="5" customWidth="1"/>
    <col min="2840" max="2841" width="3.453125" customWidth="1"/>
    <col min="2842" max="2842" width="0.81640625" customWidth="1"/>
    <col min="2843" max="2843" width="3.453125" customWidth="1"/>
    <col min="3073" max="3073" width="3.453125" customWidth="1"/>
    <col min="3074" max="3074" width="5" customWidth="1"/>
    <col min="3075" max="3075" width="0.7265625" customWidth="1"/>
    <col min="3076" max="3076" width="6" customWidth="1"/>
    <col min="3077" max="3077" width="13.453125" customWidth="1"/>
    <col min="3078" max="3078" width="5" customWidth="1"/>
    <col min="3079" max="3079" width="3.453125" customWidth="1"/>
    <col min="3080" max="3080" width="1.7265625" customWidth="1"/>
    <col min="3081" max="3081" width="11.7265625" customWidth="1"/>
    <col min="3082" max="3082" width="0.81640625" customWidth="1"/>
    <col min="3083" max="3083" width="3.81640625" customWidth="1"/>
    <col min="3084" max="3084" width="3.7265625" customWidth="1"/>
    <col min="3085" max="3085" width="0.81640625" customWidth="1"/>
    <col min="3086" max="3086" width="2.1796875" customWidth="1"/>
    <col min="3087" max="3087" width="0.26953125" customWidth="1"/>
    <col min="3088" max="3088" width="1.7265625" customWidth="1"/>
    <col min="3089" max="3089" width="5" customWidth="1"/>
    <col min="3090" max="3091" width="1.7265625" customWidth="1"/>
    <col min="3092" max="3093" width="3.453125" customWidth="1"/>
    <col min="3094" max="3095" width="5" customWidth="1"/>
    <col min="3096" max="3097" width="3.453125" customWidth="1"/>
    <col min="3098" max="3098" width="0.81640625" customWidth="1"/>
    <col min="3099" max="3099" width="3.453125" customWidth="1"/>
    <col min="3329" max="3329" width="3.453125" customWidth="1"/>
    <col min="3330" max="3330" width="5" customWidth="1"/>
    <col min="3331" max="3331" width="0.7265625" customWidth="1"/>
    <col min="3332" max="3332" width="6" customWidth="1"/>
    <col min="3333" max="3333" width="13.453125" customWidth="1"/>
    <col min="3334" max="3334" width="5" customWidth="1"/>
    <col min="3335" max="3335" width="3.453125" customWidth="1"/>
    <col min="3336" max="3336" width="1.7265625" customWidth="1"/>
    <col min="3337" max="3337" width="11.7265625" customWidth="1"/>
    <col min="3338" max="3338" width="0.81640625" customWidth="1"/>
    <col min="3339" max="3339" width="3.81640625" customWidth="1"/>
    <col min="3340" max="3340" width="3.7265625" customWidth="1"/>
    <col min="3341" max="3341" width="0.81640625" customWidth="1"/>
    <col min="3342" max="3342" width="2.1796875" customWidth="1"/>
    <col min="3343" max="3343" width="0.26953125" customWidth="1"/>
    <col min="3344" max="3344" width="1.7265625" customWidth="1"/>
    <col min="3345" max="3345" width="5" customWidth="1"/>
    <col min="3346" max="3347" width="1.7265625" customWidth="1"/>
    <col min="3348" max="3349" width="3.453125" customWidth="1"/>
    <col min="3350" max="3351" width="5" customWidth="1"/>
    <col min="3352" max="3353" width="3.453125" customWidth="1"/>
    <col min="3354" max="3354" width="0.81640625" customWidth="1"/>
    <col min="3355" max="3355" width="3.453125" customWidth="1"/>
    <col min="3585" max="3585" width="3.453125" customWidth="1"/>
    <col min="3586" max="3586" width="5" customWidth="1"/>
    <col min="3587" max="3587" width="0.7265625" customWidth="1"/>
    <col min="3588" max="3588" width="6" customWidth="1"/>
    <col min="3589" max="3589" width="13.453125" customWidth="1"/>
    <col min="3590" max="3590" width="5" customWidth="1"/>
    <col min="3591" max="3591" width="3.453125" customWidth="1"/>
    <col min="3592" max="3592" width="1.7265625" customWidth="1"/>
    <col min="3593" max="3593" width="11.7265625" customWidth="1"/>
    <col min="3594" max="3594" width="0.81640625" customWidth="1"/>
    <col min="3595" max="3595" width="3.81640625" customWidth="1"/>
    <col min="3596" max="3596" width="3.7265625" customWidth="1"/>
    <col min="3597" max="3597" width="0.81640625" customWidth="1"/>
    <col min="3598" max="3598" width="2.1796875" customWidth="1"/>
    <col min="3599" max="3599" width="0.26953125" customWidth="1"/>
    <col min="3600" max="3600" width="1.7265625" customWidth="1"/>
    <col min="3601" max="3601" width="5" customWidth="1"/>
    <col min="3602" max="3603" width="1.7265625" customWidth="1"/>
    <col min="3604" max="3605" width="3.453125" customWidth="1"/>
    <col min="3606" max="3607" width="5" customWidth="1"/>
    <col min="3608" max="3609" width="3.453125" customWidth="1"/>
    <col min="3610" max="3610" width="0.81640625" customWidth="1"/>
    <col min="3611" max="3611" width="3.453125" customWidth="1"/>
    <col min="3841" max="3841" width="3.453125" customWidth="1"/>
    <col min="3842" max="3842" width="5" customWidth="1"/>
    <col min="3843" max="3843" width="0.7265625" customWidth="1"/>
    <col min="3844" max="3844" width="6" customWidth="1"/>
    <col min="3845" max="3845" width="13.453125" customWidth="1"/>
    <col min="3846" max="3846" width="5" customWidth="1"/>
    <col min="3847" max="3847" width="3.453125" customWidth="1"/>
    <col min="3848" max="3848" width="1.7265625" customWidth="1"/>
    <col min="3849" max="3849" width="11.7265625" customWidth="1"/>
    <col min="3850" max="3850" width="0.81640625" customWidth="1"/>
    <col min="3851" max="3851" width="3.81640625" customWidth="1"/>
    <col min="3852" max="3852" width="3.7265625" customWidth="1"/>
    <col min="3853" max="3853" width="0.81640625" customWidth="1"/>
    <col min="3854" max="3854" width="2.1796875" customWidth="1"/>
    <col min="3855" max="3855" width="0.26953125" customWidth="1"/>
    <col min="3856" max="3856" width="1.7265625" customWidth="1"/>
    <col min="3857" max="3857" width="5" customWidth="1"/>
    <col min="3858" max="3859" width="1.7265625" customWidth="1"/>
    <col min="3860" max="3861" width="3.453125" customWidth="1"/>
    <col min="3862" max="3863" width="5" customWidth="1"/>
    <col min="3864" max="3865" width="3.453125" customWidth="1"/>
    <col min="3866" max="3866" width="0.81640625" customWidth="1"/>
    <col min="3867" max="3867" width="3.453125" customWidth="1"/>
    <col min="4097" max="4097" width="3.453125" customWidth="1"/>
    <col min="4098" max="4098" width="5" customWidth="1"/>
    <col min="4099" max="4099" width="0.7265625" customWidth="1"/>
    <col min="4100" max="4100" width="6" customWidth="1"/>
    <col min="4101" max="4101" width="13.453125" customWidth="1"/>
    <col min="4102" max="4102" width="5" customWidth="1"/>
    <col min="4103" max="4103" width="3.453125" customWidth="1"/>
    <col min="4104" max="4104" width="1.7265625" customWidth="1"/>
    <col min="4105" max="4105" width="11.7265625" customWidth="1"/>
    <col min="4106" max="4106" width="0.81640625" customWidth="1"/>
    <col min="4107" max="4107" width="3.81640625" customWidth="1"/>
    <col min="4108" max="4108" width="3.7265625" customWidth="1"/>
    <col min="4109" max="4109" width="0.81640625" customWidth="1"/>
    <col min="4110" max="4110" width="2.1796875" customWidth="1"/>
    <col min="4111" max="4111" width="0.26953125" customWidth="1"/>
    <col min="4112" max="4112" width="1.7265625" customWidth="1"/>
    <col min="4113" max="4113" width="5" customWidth="1"/>
    <col min="4114" max="4115" width="1.7265625" customWidth="1"/>
    <col min="4116" max="4117" width="3.453125" customWidth="1"/>
    <col min="4118" max="4119" width="5" customWidth="1"/>
    <col min="4120" max="4121" width="3.453125" customWidth="1"/>
    <col min="4122" max="4122" width="0.81640625" customWidth="1"/>
    <col min="4123" max="4123" width="3.453125" customWidth="1"/>
    <col min="4353" max="4353" width="3.453125" customWidth="1"/>
    <col min="4354" max="4354" width="5" customWidth="1"/>
    <col min="4355" max="4355" width="0.7265625" customWidth="1"/>
    <col min="4356" max="4356" width="6" customWidth="1"/>
    <col min="4357" max="4357" width="13.453125" customWidth="1"/>
    <col min="4358" max="4358" width="5" customWidth="1"/>
    <col min="4359" max="4359" width="3.453125" customWidth="1"/>
    <col min="4360" max="4360" width="1.7265625" customWidth="1"/>
    <col min="4361" max="4361" width="11.7265625" customWidth="1"/>
    <col min="4362" max="4362" width="0.81640625" customWidth="1"/>
    <col min="4363" max="4363" width="3.81640625" customWidth="1"/>
    <col min="4364" max="4364" width="3.7265625" customWidth="1"/>
    <col min="4365" max="4365" width="0.81640625" customWidth="1"/>
    <col min="4366" max="4366" width="2.1796875" customWidth="1"/>
    <col min="4367" max="4367" width="0.26953125" customWidth="1"/>
    <col min="4368" max="4368" width="1.7265625" customWidth="1"/>
    <col min="4369" max="4369" width="5" customWidth="1"/>
    <col min="4370" max="4371" width="1.7265625" customWidth="1"/>
    <col min="4372" max="4373" width="3.453125" customWidth="1"/>
    <col min="4374" max="4375" width="5" customWidth="1"/>
    <col min="4376" max="4377" width="3.453125" customWidth="1"/>
    <col min="4378" max="4378" width="0.81640625" customWidth="1"/>
    <col min="4379" max="4379" width="3.453125" customWidth="1"/>
    <col min="4609" max="4609" width="3.453125" customWidth="1"/>
    <col min="4610" max="4610" width="5" customWidth="1"/>
    <col min="4611" max="4611" width="0.7265625" customWidth="1"/>
    <col min="4612" max="4612" width="6" customWidth="1"/>
    <col min="4613" max="4613" width="13.453125" customWidth="1"/>
    <col min="4614" max="4614" width="5" customWidth="1"/>
    <col min="4615" max="4615" width="3.453125" customWidth="1"/>
    <col min="4616" max="4616" width="1.7265625" customWidth="1"/>
    <col min="4617" max="4617" width="11.7265625" customWidth="1"/>
    <col min="4618" max="4618" width="0.81640625" customWidth="1"/>
    <col min="4619" max="4619" width="3.81640625" customWidth="1"/>
    <col min="4620" max="4620" width="3.7265625" customWidth="1"/>
    <col min="4621" max="4621" width="0.81640625" customWidth="1"/>
    <col min="4622" max="4622" width="2.1796875" customWidth="1"/>
    <col min="4623" max="4623" width="0.26953125" customWidth="1"/>
    <col min="4624" max="4624" width="1.7265625" customWidth="1"/>
    <col min="4625" max="4625" width="5" customWidth="1"/>
    <col min="4626" max="4627" width="1.7265625" customWidth="1"/>
    <col min="4628" max="4629" width="3.453125" customWidth="1"/>
    <col min="4630" max="4631" width="5" customWidth="1"/>
    <col min="4632" max="4633" width="3.453125" customWidth="1"/>
    <col min="4634" max="4634" width="0.81640625" customWidth="1"/>
    <col min="4635" max="4635" width="3.453125" customWidth="1"/>
    <col min="4865" max="4865" width="3.453125" customWidth="1"/>
    <col min="4866" max="4866" width="5" customWidth="1"/>
    <col min="4867" max="4867" width="0.7265625" customWidth="1"/>
    <col min="4868" max="4868" width="6" customWidth="1"/>
    <col min="4869" max="4869" width="13.453125" customWidth="1"/>
    <col min="4870" max="4870" width="5" customWidth="1"/>
    <col min="4871" max="4871" width="3.453125" customWidth="1"/>
    <col min="4872" max="4872" width="1.7265625" customWidth="1"/>
    <col min="4873" max="4873" width="11.7265625" customWidth="1"/>
    <col min="4874" max="4874" width="0.81640625" customWidth="1"/>
    <col min="4875" max="4875" width="3.81640625" customWidth="1"/>
    <col min="4876" max="4876" width="3.7265625" customWidth="1"/>
    <col min="4877" max="4877" width="0.81640625" customWidth="1"/>
    <col min="4878" max="4878" width="2.1796875" customWidth="1"/>
    <col min="4879" max="4879" width="0.26953125" customWidth="1"/>
    <col min="4880" max="4880" width="1.7265625" customWidth="1"/>
    <col min="4881" max="4881" width="5" customWidth="1"/>
    <col min="4882" max="4883" width="1.7265625" customWidth="1"/>
    <col min="4884" max="4885" width="3.453125" customWidth="1"/>
    <col min="4886" max="4887" width="5" customWidth="1"/>
    <col min="4888" max="4889" width="3.453125" customWidth="1"/>
    <col min="4890" max="4890" width="0.81640625" customWidth="1"/>
    <col min="4891" max="4891" width="3.453125" customWidth="1"/>
    <col min="5121" max="5121" width="3.453125" customWidth="1"/>
    <col min="5122" max="5122" width="5" customWidth="1"/>
    <col min="5123" max="5123" width="0.7265625" customWidth="1"/>
    <col min="5124" max="5124" width="6" customWidth="1"/>
    <col min="5125" max="5125" width="13.453125" customWidth="1"/>
    <col min="5126" max="5126" width="5" customWidth="1"/>
    <col min="5127" max="5127" width="3.453125" customWidth="1"/>
    <col min="5128" max="5128" width="1.7265625" customWidth="1"/>
    <col min="5129" max="5129" width="11.7265625" customWidth="1"/>
    <col min="5130" max="5130" width="0.81640625" customWidth="1"/>
    <col min="5131" max="5131" width="3.81640625" customWidth="1"/>
    <col min="5132" max="5132" width="3.7265625" customWidth="1"/>
    <col min="5133" max="5133" width="0.81640625" customWidth="1"/>
    <col min="5134" max="5134" width="2.1796875" customWidth="1"/>
    <col min="5135" max="5135" width="0.26953125" customWidth="1"/>
    <col min="5136" max="5136" width="1.7265625" customWidth="1"/>
    <col min="5137" max="5137" width="5" customWidth="1"/>
    <col min="5138" max="5139" width="1.7265625" customWidth="1"/>
    <col min="5140" max="5141" width="3.453125" customWidth="1"/>
    <col min="5142" max="5143" width="5" customWidth="1"/>
    <col min="5144" max="5145" width="3.453125" customWidth="1"/>
    <col min="5146" max="5146" width="0.81640625" customWidth="1"/>
    <col min="5147" max="5147" width="3.453125" customWidth="1"/>
    <col min="5377" max="5377" width="3.453125" customWidth="1"/>
    <col min="5378" max="5378" width="5" customWidth="1"/>
    <col min="5379" max="5379" width="0.7265625" customWidth="1"/>
    <col min="5380" max="5380" width="6" customWidth="1"/>
    <col min="5381" max="5381" width="13.453125" customWidth="1"/>
    <col min="5382" max="5382" width="5" customWidth="1"/>
    <col min="5383" max="5383" width="3.453125" customWidth="1"/>
    <col min="5384" max="5384" width="1.7265625" customWidth="1"/>
    <col min="5385" max="5385" width="11.7265625" customWidth="1"/>
    <col min="5386" max="5386" width="0.81640625" customWidth="1"/>
    <col min="5387" max="5387" width="3.81640625" customWidth="1"/>
    <col min="5388" max="5388" width="3.7265625" customWidth="1"/>
    <col min="5389" max="5389" width="0.81640625" customWidth="1"/>
    <col min="5390" max="5390" width="2.1796875" customWidth="1"/>
    <col min="5391" max="5391" width="0.26953125" customWidth="1"/>
    <col min="5392" max="5392" width="1.7265625" customWidth="1"/>
    <col min="5393" max="5393" width="5" customWidth="1"/>
    <col min="5394" max="5395" width="1.7265625" customWidth="1"/>
    <col min="5396" max="5397" width="3.453125" customWidth="1"/>
    <col min="5398" max="5399" width="5" customWidth="1"/>
    <col min="5400" max="5401" width="3.453125" customWidth="1"/>
    <col min="5402" max="5402" width="0.81640625" customWidth="1"/>
    <col min="5403" max="5403" width="3.453125" customWidth="1"/>
    <col min="5633" max="5633" width="3.453125" customWidth="1"/>
    <col min="5634" max="5634" width="5" customWidth="1"/>
    <col min="5635" max="5635" width="0.7265625" customWidth="1"/>
    <col min="5636" max="5636" width="6" customWidth="1"/>
    <col min="5637" max="5637" width="13.453125" customWidth="1"/>
    <col min="5638" max="5638" width="5" customWidth="1"/>
    <col min="5639" max="5639" width="3.453125" customWidth="1"/>
    <col min="5640" max="5640" width="1.7265625" customWidth="1"/>
    <col min="5641" max="5641" width="11.7265625" customWidth="1"/>
    <col min="5642" max="5642" width="0.81640625" customWidth="1"/>
    <col min="5643" max="5643" width="3.81640625" customWidth="1"/>
    <col min="5644" max="5644" width="3.7265625" customWidth="1"/>
    <col min="5645" max="5645" width="0.81640625" customWidth="1"/>
    <col min="5646" max="5646" width="2.1796875" customWidth="1"/>
    <col min="5647" max="5647" width="0.26953125" customWidth="1"/>
    <col min="5648" max="5648" width="1.7265625" customWidth="1"/>
    <col min="5649" max="5649" width="5" customWidth="1"/>
    <col min="5650" max="5651" width="1.7265625" customWidth="1"/>
    <col min="5652" max="5653" width="3.453125" customWidth="1"/>
    <col min="5654" max="5655" width="5" customWidth="1"/>
    <col min="5656" max="5657" width="3.453125" customWidth="1"/>
    <col min="5658" max="5658" width="0.81640625" customWidth="1"/>
    <col min="5659" max="5659" width="3.453125" customWidth="1"/>
    <col min="5889" max="5889" width="3.453125" customWidth="1"/>
    <col min="5890" max="5890" width="5" customWidth="1"/>
    <col min="5891" max="5891" width="0.7265625" customWidth="1"/>
    <col min="5892" max="5892" width="6" customWidth="1"/>
    <col min="5893" max="5893" width="13.453125" customWidth="1"/>
    <col min="5894" max="5894" width="5" customWidth="1"/>
    <col min="5895" max="5895" width="3.453125" customWidth="1"/>
    <col min="5896" max="5896" width="1.7265625" customWidth="1"/>
    <col min="5897" max="5897" width="11.7265625" customWidth="1"/>
    <col min="5898" max="5898" width="0.81640625" customWidth="1"/>
    <col min="5899" max="5899" width="3.81640625" customWidth="1"/>
    <col min="5900" max="5900" width="3.7265625" customWidth="1"/>
    <col min="5901" max="5901" width="0.81640625" customWidth="1"/>
    <col min="5902" max="5902" width="2.1796875" customWidth="1"/>
    <col min="5903" max="5903" width="0.26953125" customWidth="1"/>
    <col min="5904" max="5904" width="1.7265625" customWidth="1"/>
    <col min="5905" max="5905" width="5" customWidth="1"/>
    <col min="5906" max="5907" width="1.7265625" customWidth="1"/>
    <col min="5908" max="5909" width="3.453125" customWidth="1"/>
    <col min="5910" max="5911" width="5" customWidth="1"/>
    <col min="5912" max="5913" width="3.453125" customWidth="1"/>
    <col min="5914" max="5914" width="0.81640625" customWidth="1"/>
    <col min="5915" max="5915" width="3.453125" customWidth="1"/>
    <col min="6145" max="6145" width="3.453125" customWidth="1"/>
    <col min="6146" max="6146" width="5" customWidth="1"/>
    <col min="6147" max="6147" width="0.7265625" customWidth="1"/>
    <col min="6148" max="6148" width="6" customWidth="1"/>
    <col min="6149" max="6149" width="13.453125" customWidth="1"/>
    <col min="6150" max="6150" width="5" customWidth="1"/>
    <col min="6151" max="6151" width="3.453125" customWidth="1"/>
    <col min="6152" max="6152" width="1.7265625" customWidth="1"/>
    <col min="6153" max="6153" width="11.7265625" customWidth="1"/>
    <col min="6154" max="6154" width="0.81640625" customWidth="1"/>
    <col min="6155" max="6155" width="3.81640625" customWidth="1"/>
    <col min="6156" max="6156" width="3.7265625" customWidth="1"/>
    <col min="6157" max="6157" width="0.81640625" customWidth="1"/>
    <col min="6158" max="6158" width="2.1796875" customWidth="1"/>
    <col min="6159" max="6159" width="0.26953125" customWidth="1"/>
    <col min="6160" max="6160" width="1.7265625" customWidth="1"/>
    <col min="6161" max="6161" width="5" customWidth="1"/>
    <col min="6162" max="6163" width="1.7265625" customWidth="1"/>
    <col min="6164" max="6165" width="3.453125" customWidth="1"/>
    <col min="6166" max="6167" width="5" customWidth="1"/>
    <col min="6168" max="6169" width="3.453125" customWidth="1"/>
    <col min="6170" max="6170" width="0.81640625" customWidth="1"/>
    <col min="6171" max="6171" width="3.453125" customWidth="1"/>
    <col min="6401" max="6401" width="3.453125" customWidth="1"/>
    <col min="6402" max="6402" width="5" customWidth="1"/>
    <col min="6403" max="6403" width="0.7265625" customWidth="1"/>
    <col min="6404" max="6404" width="6" customWidth="1"/>
    <col min="6405" max="6405" width="13.453125" customWidth="1"/>
    <col min="6406" max="6406" width="5" customWidth="1"/>
    <col min="6407" max="6407" width="3.453125" customWidth="1"/>
    <col min="6408" max="6408" width="1.7265625" customWidth="1"/>
    <col min="6409" max="6409" width="11.7265625" customWidth="1"/>
    <col min="6410" max="6410" width="0.81640625" customWidth="1"/>
    <col min="6411" max="6411" width="3.81640625" customWidth="1"/>
    <col min="6412" max="6412" width="3.7265625" customWidth="1"/>
    <col min="6413" max="6413" width="0.81640625" customWidth="1"/>
    <col min="6414" max="6414" width="2.1796875" customWidth="1"/>
    <col min="6415" max="6415" width="0.26953125" customWidth="1"/>
    <col min="6416" max="6416" width="1.7265625" customWidth="1"/>
    <col min="6417" max="6417" width="5" customWidth="1"/>
    <col min="6418" max="6419" width="1.7265625" customWidth="1"/>
    <col min="6420" max="6421" width="3.453125" customWidth="1"/>
    <col min="6422" max="6423" width="5" customWidth="1"/>
    <col min="6424" max="6425" width="3.453125" customWidth="1"/>
    <col min="6426" max="6426" width="0.81640625" customWidth="1"/>
    <col min="6427" max="6427" width="3.453125" customWidth="1"/>
    <col min="6657" max="6657" width="3.453125" customWidth="1"/>
    <col min="6658" max="6658" width="5" customWidth="1"/>
    <col min="6659" max="6659" width="0.7265625" customWidth="1"/>
    <col min="6660" max="6660" width="6" customWidth="1"/>
    <col min="6661" max="6661" width="13.453125" customWidth="1"/>
    <col min="6662" max="6662" width="5" customWidth="1"/>
    <col min="6663" max="6663" width="3.453125" customWidth="1"/>
    <col min="6664" max="6664" width="1.7265625" customWidth="1"/>
    <col min="6665" max="6665" width="11.7265625" customWidth="1"/>
    <col min="6666" max="6666" width="0.81640625" customWidth="1"/>
    <col min="6667" max="6667" width="3.81640625" customWidth="1"/>
    <col min="6668" max="6668" width="3.7265625" customWidth="1"/>
    <col min="6669" max="6669" width="0.81640625" customWidth="1"/>
    <col min="6670" max="6670" width="2.1796875" customWidth="1"/>
    <col min="6671" max="6671" width="0.26953125" customWidth="1"/>
    <col min="6672" max="6672" width="1.7265625" customWidth="1"/>
    <col min="6673" max="6673" width="5" customWidth="1"/>
    <col min="6674" max="6675" width="1.7265625" customWidth="1"/>
    <col min="6676" max="6677" width="3.453125" customWidth="1"/>
    <col min="6678" max="6679" width="5" customWidth="1"/>
    <col min="6680" max="6681" width="3.453125" customWidth="1"/>
    <col min="6682" max="6682" width="0.81640625" customWidth="1"/>
    <col min="6683" max="6683" width="3.453125" customWidth="1"/>
    <col min="6913" max="6913" width="3.453125" customWidth="1"/>
    <col min="6914" max="6914" width="5" customWidth="1"/>
    <col min="6915" max="6915" width="0.7265625" customWidth="1"/>
    <col min="6916" max="6916" width="6" customWidth="1"/>
    <col min="6917" max="6917" width="13.453125" customWidth="1"/>
    <col min="6918" max="6918" width="5" customWidth="1"/>
    <col min="6919" max="6919" width="3.453125" customWidth="1"/>
    <col min="6920" max="6920" width="1.7265625" customWidth="1"/>
    <col min="6921" max="6921" width="11.7265625" customWidth="1"/>
    <col min="6922" max="6922" width="0.81640625" customWidth="1"/>
    <col min="6923" max="6923" width="3.81640625" customWidth="1"/>
    <col min="6924" max="6924" width="3.7265625" customWidth="1"/>
    <col min="6925" max="6925" width="0.81640625" customWidth="1"/>
    <col min="6926" max="6926" width="2.1796875" customWidth="1"/>
    <col min="6927" max="6927" width="0.26953125" customWidth="1"/>
    <col min="6928" max="6928" width="1.7265625" customWidth="1"/>
    <col min="6929" max="6929" width="5" customWidth="1"/>
    <col min="6930" max="6931" width="1.7265625" customWidth="1"/>
    <col min="6932" max="6933" width="3.453125" customWidth="1"/>
    <col min="6934" max="6935" width="5" customWidth="1"/>
    <col min="6936" max="6937" width="3.453125" customWidth="1"/>
    <col min="6938" max="6938" width="0.81640625" customWidth="1"/>
    <col min="6939" max="6939" width="3.453125" customWidth="1"/>
    <col min="7169" max="7169" width="3.453125" customWidth="1"/>
    <col min="7170" max="7170" width="5" customWidth="1"/>
    <col min="7171" max="7171" width="0.7265625" customWidth="1"/>
    <col min="7172" max="7172" width="6" customWidth="1"/>
    <col min="7173" max="7173" width="13.453125" customWidth="1"/>
    <col min="7174" max="7174" width="5" customWidth="1"/>
    <col min="7175" max="7175" width="3.453125" customWidth="1"/>
    <col min="7176" max="7176" width="1.7265625" customWidth="1"/>
    <col min="7177" max="7177" width="11.7265625" customWidth="1"/>
    <col min="7178" max="7178" width="0.81640625" customWidth="1"/>
    <col min="7179" max="7179" width="3.81640625" customWidth="1"/>
    <col min="7180" max="7180" width="3.7265625" customWidth="1"/>
    <col min="7181" max="7181" width="0.81640625" customWidth="1"/>
    <col min="7182" max="7182" width="2.1796875" customWidth="1"/>
    <col min="7183" max="7183" width="0.26953125" customWidth="1"/>
    <col min="7184" max="7184" width="1.7265625" customWidth="1"/>
    <col min="7185" max="7185" width="5" customWidth="1"/>
    <col min="7186" max="7187" width="1.7265625" customWidth="1"/>
    <col min="7188" max="7189" width="3.453125" customWidth="1"/>
    <col min="7190" max="7191" width="5" customWidth="1"/>
    <col min="7192" max="7193" width="3.453125" customWidth="1"/>
    <col min="7194" max="7194" width="0.81640625" customWidth="1"/>
    <col min="7195" max="7195" width="3.453125" customWidth="1"/>
    <col min="7425" max="7425" width="3.453125" customWidth="1"/>
    <col min="7426" max="7426" width="5" customWidth="1"/>
    <col min="7427" max="7427" width="0.7265625" customWidth="1"/>
    <col min="7428" max="7428" width="6" customWidth="1"/>
    <col min="7429" max="7429" width="13.453125" customWidth="1"/>
    <col min="7430" max="7430" width="5" customWidth="1"/>
    <col min="7431" max="7431" width="3.453125" customWidth="1"/>
    <col min="7432" max="7432" width="1.7265625" customWidth="1"/>
    <col min="7433" max="7433" width="11.7265625" customWidth="1"/>
    <col min="7434" max="7434" width="0.81640625" customWidth="1"/>
    <col min="7435" max="7435" width="3.81640625" customWidth="1"/>
    <col min="7436" max="7436" width="3.7265625" customWidth="1"/>
    <col min="7437" max="7437" width="0.81640625" customWidth="1"/>
    <col min="7438" max="7438" width="2.1796875" customWidth="1"/>
    <col min="7439" max="7439" width="0.26953125" customWidth="1"/>
    <col min="7440" max="7440" width="1.7265625" customWidth="1"/>
    <col min="7441" max="7441" width="5" customWidth="1"/>
    <col min="7442" max="7443" width="1.7265625" customWidth="1"/>
    <col min="7444" max="7445" width="3.453125" customWidth="1"/>
    <col min="7446" max="7447" width="5" customWidth="1"/>
    <col min="7448" max="7449" width="3.453125" customWidth="1"/>
    <col min="7450" max="7450" width="0.81640625" customWidth="1"/>
    <col min="7451" max="7451" width="3.453125" customWidth="1"/>
    <col min="7681" max="7681" width="3.453125" customWidth="1"/>
    <col min="7682" max="7682" width="5" customWidth="1"/>
    <col min="7683" max="7683" width="0.7265625" customWidth="1"/>
    <col min="7684" max="7684" width="6" customWidth="1"/>
    <col min="7685" max="7685" width="13.453125" customWidth="1"/>
    <col min="7686" max="7686" width="5" customWidth="1"/>
    <col min="7687" max="7687" width="3.453125" customWidth="1"/>
    <col min="7688" max="7688" width="1.7265625" customWidth="1"/>
    <col min="7689" max="7689" width="11.7265625" customWidth="1"/>
    <col min="7690" max="7690" width="0.81640625" customWidth="1"/>
    <col min="7691" max="7691" width="3.81640625" customWidth="1"/>
    <col min="7692" max="7692" width="3.7265625" customWidth="1"/>
    <col min="7693" max="7693" width="0.81640625" customWidth="1"/>
    <col min="7694" max="7694" width="2.1796875" customWidth="1"/>
    <col min="7695" max="7695" width="0.26953125" customWidth="1"/>
    <col min="7696" max="7696" width="1.7265625" customWidth="1"/>
    <col min="7697" max="7697" width="5" customWidth="1"/>
    <col min="7698" max="7699" width="1.7265625" customWidth="1"/>
    <col min="7700" max="7701" width="3.453125" customWidth="1"/>
    <col min="7702" max="7703" width="5" customWidth="1"/>
    <col min="7704" max="7705" width="3.453125" customWidth="1"/>
    <col min="7706" max="7706" width="0.81640625" customWidth="1"/>
    <col min="7707" max="7707" width="3.453125" customWidth="1"/>
    <col min="7937" max="7937" width="3.453125" customWidth="1"/>
    <col min="7938" max="7938" width="5" customWidth="1"/>
    <col min="7939" max="7939" width="0.7265625" customWidth="1"/>
    <col min="7940" max="7940" width="6" customWidth="1"/>
    <col min="7941" max="7941" width="13.453125" customWidth="1"/>
    <col min="7942" max="7942" width="5" customWidth="1"/>
    <col min="7943" max="7943" width="3.453125" customWidth="1"/>
    <col min="7944" max="7944" width="1.7265625" customWidth="1"/>
    <col min="7945" max="7945" width="11.7265625" customWidth="1"/>
    <col min="7946" max="7946" width="0.81640625" customWidth="1"/>
    <col min="7947" max="7947" width="3.81640625" customWidth="1"/>
    <col min="7948" max="7948" width="3.7265625" customWidth="1"/>
    <col min="7949" max="7949" width="0.81640625" customWidth="1"/>
    <col min="7950" max="7950" width="2.1796875" customWidth="1"/>
    <col min="7951" max="7951" width="0.26953125" customWidth="1"/>
    <col min="7952" max="7952" width="1.7265625" customWidth="1"/>
    <col min="7953" max="7953" width="5" customWidth="1"/>
    <col min="7954" max="7955" width="1.7265625" customWidth="1"/>
    <col min="7956" max="7957" width="3.453125" customWidth="1"/>
    <col min="7958" max="7959" width="5" customWidth="1"/>
    <col min="7960" max="7961" width="3.453125" customWidth="1"/>
    <col min="7962" max="7962" width="0.81640625" customWidth="1"/>
    <col min="7963" max="7963" width="3.453125" customWidth="1"/>
    <col min="8193" max="8193" width="3.453125" customWidth="1"/>
    <col min="8194" max="8194" width="5" customWidth="1"/>
    <col min="8195" max="8195" width="0.7265625" customWidth="1"/>
    <col min="8196" max="8196" width="6" customWidth="1"/>
    <col min="8197" max="8197" width="13.453125" customWidth="1"/>
    <col min="8198" max="8198" width="5" customWidth="1"/>
    <col min="8199" max="8199" width="3.453125" customWidth="1"/>
    <col min="8200" max="8200" width="1.7265625" customWidth="1"/>
    <col min="8201" max="8201" width="11.7265625" customWidth="1"/>
    <col min="8202" max="8202" width="0.81640625" customWidth="1"/>
    <col min="8203" max="8203" width="3.81640625" customWidth="1"/>
    <col min="8204" max="8204" width="3.7265625" customWidth="1"/>
    <col min="8205" max="8205" width="0.81640625" customWidth="1"/>
    <col min="8206" max="8206" width="2.1796875" customWidth="1"/>
    <col min="8207" max="8207" width="0.26953125" customWidth="1"/>
    <col min="8208" max="8208" width="1.7265625" customWidth="1"/>
    <col min="8209" max="8209" width="5" customWidth="1"/>
    <col min="8210" max="8211" width="1.7265625" customWidth="1"/>
    <col min="8212" max="8213" width="3.453125" customWidth="1"/>
    <col min="8214" max="8215" width="5" customWidth="1"/>
    <col min="8216" max="8217" width="3.453125" customWidth="1"/>
    <col min="8218" max="8218" width="0.81640625" customWidth="1"/>
    <col min="8219" max="8219" width="3.453125" customWidth="1"/>
    <col min="8449" max="8449" width="3.453125" customWidth="1"/>
    <col min="8450" max="8450" width="5" customWidth="1"/>
    <col min="8451" max="8451" width="0.7265625" customWidth="1"/>
    <col min="8452" max="8452" width="6" customWidth="1"/>
    <col min="8453" max="8453" width="13.453125" customWidth="1"/>
    <col min="8454" max="8454" width="5" customWidth="1"/>
    <col min="8455" max="8455" width="3.453125" customWidth="1"/>
    <col min="8456" max="8456" width="1.7265625" customWidth="1"/>
    <col min="8457" max="8457" width="11.7265625" customWidth="1"/>
    <col min="8458" max="8458" width="0.81640625" customWidth="1"/>
    <col min="8459" max="8459" width="3.81640625" customWidth="1"/>
    <col min="8460" max="8460" width="3.7265625" customWidth="1"/>
    <col min="8461" max="8461" width="0.81640625" customWidth="1"/>
    <col min="8462" max="8462" width="2.1796875" customWidth="1"/>
    <col min="8463" max="8463" width="0.26953125" customWidth="1"/>
    <col min="8464" max="8464" width="1.7265625" customWidth="1"/>
    <col min="8465" max="8465" width="5" customWidth="1"/>
    <col min="8466" max="8467" width="1.7265625" customWidth="1"/>
    <col min="8468" max="8469" width="3.453125" customWidth="1"/>
    <col min="8470" max="8471" width="5" customWidth="1"/>
    <col min="8472" max="8473" width="3.453125" customWidth="1"/>
    <col min="8474" max="8474" width="0.81640625" customWidth="1"/>
    <col min="8475" max="8475" width="3.453125" customWidth="1"/>
    <col min="8705" max="8705" width="3.453125" customWidth="1"/>
    <col min="8706" max="8706" width="5" customWidth="1"/>
    <col min="8707" max="8707" width="0.7265625" customWidth="1"/>
    <col min="8708" max="8708" width="6" customWidth="1"/>
    <col min="8709" max="8709" width="13.453125" customWidth="1"/>
    <col min="8710" max="8710" width="5" customWidth="1"/>
    <col min="8711" max="8711" width="3.453125" customWidth="1"/>
    <col min="8712" max="8712" width="1.7265625" customWidth="1"/>
    <col min="8713" max="8713" width="11.7265625" customWidth="1"/>
    <col min="8714" max="8714" width="0.81640625" customWidth="1"/>
    <col min="8715" max="8715" width="3.81640625" customWidth="1"/>
    <col min="8716" max="8716" width="3.7265625" customWidth="1"/>
    <col min="8717" max="8717" width="0.81640625" customWidth="1"/>
    <col min="8718" max="8718" width="2.1796875" customWidth="1"/>
    <col min="8719" max="8719" width="0.26953125" customWidth="1"/>
    <col min="8720" max="8720" width="1.7265625" customWidth="1"/>
    <col min="8721" max="8721" width="5" customWidth="1"/>
    <col min="8722" max="8723" width="1.7265625" customWidth="1"/>
    <col min="8724" max="8725" width="3.453125" customWidth="1"/>
    <col min="8726" max="8727" width="5" customWidth="1"/>
    <col min="8728" max="8729" width="3.453125" customWidth="1"/>
    <col min="8730" max="8730" width="0.81640625" customWidth="1"/>
    <col min="8731" max="8731" width="3.453125" customWidth="1"/>
    <col min="8961" max="8961" width="3.453125" customWidth="1"/>
    <col min="8962" max="8962" width="5" customWidth="1"/>
    <col min="8963" max="8963" width="0.7265625" customWidth="1"/>
    <col min="8964" max="8964" width="6" customWidth="1"/>
    <col min="8965" max="8965" width="13.453125" customWidth="1"/>
    <col min="8966" max="8966" width="5" customWidth="1"/>
    <col min="8967" max="8967" width="3.453125" customWidth="1"/>
    <col min="8968" max="8968" width="1.7265625" customWidth="1"/>
    <col min="8969" max="8969" width="11.7265625" customWidth="1"/>
    <col min="8970" max="8970" width="0.81640625" customWidth="1"/>
    <col min="8971" max="8971" width="3.81640625" customWidth="1"/>
    <col min="8972" max="8972" width="3.7265625" customWidth="1"/>
    <col min="8973" max="8973" width="0.81640625" customWidth="1"/>
    <col min="8974" max="8974" width="2.1796875" customWidth="1"/>
    <col min="8975" max="8975" width="0.26953125" customWidth="1"/>
    <col min="8976" max="8976" width="1.7265625" customWidth="1"/>
    <col min="8977" max="8977" width="5" customWidth="1"/>
    <col min="8978" max="8979" width="1.7265625" customWidth="1"/>
    <col min="8980" max="8981" width="3.453125" customWidth="1"/>
    <col min="8982" max="8983" width="5" customWidth="1"/>
    <col min="8984" max="8985" width="3.453125" customWidth="1"/>
    <col min="8986" max="8986" width="0.81640625" customWidth="1"/>
    <col min="8987" max="8987" width="3.453125" customWidth="1"/>
    <col min="9217" max="9217" width="3.453125" customWidth="1"/>
    <col min="9218" max="9218" width="5" customWidth="1"/>
    <col min="9219" max="9219" width="0.7265625" customWidth="1"/>
    <col min="9220" max="9220" width="6" customWidth="1"/>
    <col min="9221" max="9221" width="13.453125" customWidth="1"/>
    <col min="9222" max="9222" width="5" customWidth="1"/>
    <col min="9223" max="9223" width="3.453125" customWidth="1"/>
    <col min="9224" max="9224" width="1.7265625" customWidth="1"/>
    <col min="9225" max="9225" width="11.7265625" customWidth="1"/>
    <col min="9226" max="9226" width="0.81640625" customWidth="1"/>
    <col min="9227" max="9227" width="3.81640625" customWidth="1"/>
    <col min="9228" max="9228" width="3.7265625" customWidth="1"/>
    <col min="9229" max="9229" width="0.81640625" customWidth="1"/>
    <col min="9230" max="9230" width="2.1796875" customWidth="1"/>
    <col min="9231" max="9231" width="0.26953125" customWidth="1"/>
    <col min="9232" max="9232" width="1.7265625" customWidth="1"/>
    <col min="9233" max="9233" width="5" customWidth="1"/>
    <col min="9234" max="9235" width="1.7265625" customWidth="1"/>
    <col min="9236" max="9237" width="3.453125" customWidth="1"/>
    <col min="9238" max="9239" width="5" customWidth="1"/>
    <col min="9240" max="9241" width="3.453125" customWidth="1"/>
    <col min="9242" max="9242" width="0.81640625" customWidth="1"/>
    <col min="9243" max="9243" width="3.453125" customWidth="1"/>
    <col min="9473" max="9473" width="3.453125" customWidth="1"/>
    <col min="9474" max="9474" width="5" customWidth="1"/>
    <col min="9475" max="9475" width="0.7265625" customWidth="1"/>
    <col min="9476" max="9476" width="6" customWidth="1"/>
    <col min="9477" max="9477" width="13.453125" customWidth="1"/>
    <col min="9478" max="9478" width="5" customWidth="1"/>
    <col min="9479" max="9479" width="3.453125" customWidth="1"/>
    <col min="9480" max="9480" width="1.7265625" customWidth="1"/>
    <col min="9481" max="9481" width="11.7265625" customWidth="1"/>
    <col min="9482" max="9482" width="0.81640625" customWidth="1"/>
    <col min="9483" max="9483" width="3.81640625" customWidth="1"/>
    <col min="9484" max="9484" width="3.7265625" customWidth="1"/>
    <col min="9485" max="9485" width="0.81640625" customWidth="1"/>
    <col min="9486" max="9486" width="2.1796875" customWidth="1"/>
    <col min="9487" max="9487" width="0.26953125" customWidth="1"/>
    <col min="9488" max="9488" width="1.7265625" customWidth="1"/>
    <col min="9489" max="9489" width="5" customWidth="1"/>
    <col min="9490" max="9491" width="1.7265625" customWidth="1"/>
    <col min="9492" max="9493" width="3.453125" customWidth="1"/>
    <col min="9494" max="9495" width="5" customWidth="1"/>
    <col min="9496" max="9497" width="3.453125" customWidth="1"/>
    <col min="9498" max="9498" width="0.81640625" customWidth="1"/>
    <col min="9499" max="9499" width="3.453125" customWidth="1"/>
    <col min="9729" max="9729" width="3.453125" customWidth="1"/>
    <col min="9730" max="9730" width="5" customWidth="1"/>
    <col min="9731" max="9731" width="0.7265625" customWidth="1"/>
    <col min="9732" max="9732" width="6" customWidth="1"/>
    <col min="9733" max="9733" width="13.453125" customWidth="1"/>
    <col min="9734" max="9734" width="5" customWidth="1"/>
    <col min="9735" max="9735" width="3.453125" customWidth="1"/>
    <col min="9736" max="9736" width="1.7265625" customWidth="1"/>
    <col min="9737" max="9737" width="11.7265625" customWidth="1"/>
    <col min="9738" max="9738" width="0.81640625" customWidth="1"/>
    <col min="9739" max="9739" width="3.81640625" customWidth="1"/>
    <col min="9740" max="9740" width="3.7265625" customWidth="1"/>
    <col min="9741" max="9741" width="0.81640625" customWidth="1"/>
    <col min="9742" max="9742" width="2.1796875" customWidth="1"/>
    <col min="9743" max="9743" width="0.26953125" customWidth="1"/>
    <col min="9744" max="9744" width="1.7265625" customWidth="1"/>
    <col min="9745" max="9745" width="5" customWidth="1"/>
    <col min="9746" max="9747" width="1.7265625" customWidth="1"/>
    <col min="9748" max="9749" width="3.453125" customWidth="1"/>
    <col min="9750" max="9751" width="5" customWidth="1"/>
    <col min="9752" max="9753" width="3.453125" customWidth="1"/>
    <col min="9754" max="9754" width="0.81640625" customWidth="1"/>
    <col min="9755" max="9755" width="3.453125" customWidth="1"/>
    <col min="9985" max="9985" width="3.453125" customWidth="1"/>
    <col min="9986" max="9986" width="5" customWidth="1"/>
    <col min="9987" max="9987" width="0.7265625" customWidth="1"/>
    <col min="9988" max="9988" width="6" customWidth="1"/>
    <col min="9989" max="9989" width="13.453125" customWidth="1"/>
    <col min="9990" max="9990" width="5" customWidth="1"/>
    <col min="9991" max="9991" width="3.453125" customWidth="1"/>
    <col min="9992" max="9992" width="1.7265625" customWidth="1"/>
    <col min="9993" max="9993" width="11.7265625" customWidth="1"/>
    <col min="9994" max="9994" width="0.81640625" customWidth="1"/>
    <col min="9995" max="9995" width="3.81640625" customWidth="1"/>
    <col min="9996" max="9996" width="3.7265625" customWidth="1"/>
    <col min="9997" max="9997" width="0.81640625" customWidth="1"/>
    <col min="9998" max="9998" width="2.1796875" customWidth="1"/>
    <col min="9999" max="9999" width="0.26953125" customWidth="1"/>
    <col min="10000" max="10000" width="1.7265625" customWidth="1"/>
    <col min="10001" max="10001" width="5" customWidth="1"/>
    <col min="10002" max="10003" width="1.7265625" customWidth="1"/>
    <col min="10004" max="10005" width="3.453125" customWidth="1"/>
    <col min="10006" max="10007" width="5" customWidth="1"/>
    <col min="10008" max="10009" width="3.453125" customWidth="1"/>
    <col min="10010" max="10010" width="0.81640625" customWidth="1"/>
    <col min="10011" max="10011" width="3.453125" customWidth="1"/>
    <col min="10241" max="10241" width="3.453125" customWidth="1"/>
    <col min="10242" max="10242" width="5" customWidth="1"/>
    <col min="10243" max="10243" width="0.7265625" customWidth="1"/>
    <col min="10244" max="10244" width="6" customWidth="1"/>
    <col min="10245" max="10245" width="13.453125" customWidth="1"/>
    <col min="10246" max="10246" width="5" customWidth="1"/>
    <col min="10247" max="10247" width="3.453125" customWidth="1"/>
    <col min="10248" max="10248" width="1.7265625" customWidth="1"/>
    <col min="10249" max="10249" width="11.7265625" customWidth="1"/>
    <col min="10250" max="10250" width="0.81640625" customWidth="1"/>
    <col min="10251" max="10251" width="3.81640625" customWidth="1"/>
    <col min="10252" max="10252" width="3.7265625" customWidth="1"/>
    <col min="10253" max="10253" width="0.81640625" customWidth="1"/>
    <col min="10254" max="10254" width="2.1796875" customWidth="1"/>
    <col min="10255" max="10255" width="0.26953125" customWidth="1"/>
    <col min="10256" max="10256" width="1.7265625" customWidth="1"/>
    <col min="10257" max="10257" width="5" customWidth="1"/>
    <col min="10258" max="10259" width="1.7265625" customWidth="1"/>
    <col min="10260" max="10261" width="3.453125" customWidth="1"/>
    <col min="10262" max="10263" width="5" customWidth="1"/>
    <col min="10264" max="10265" width="3.453125" customWidth="1"/>
    <col min="10266" max="10266" width="0.81640625" customWidth="1"/>
    <col min="10267" max="10267" width="3.453125" customWidth="1"/>
    <col min="10497" max="10497" width="3.453125" customWidth="1"/>
    <col min="10498" max="10498" width="5" customWidth="1"/>
    <col min="10499" max="10499" width="0.7265625" customWidth="1"/>
    <col min="10500" max="10500" width="6" customWidth="1"/>
    <col min="10501" max="10501" width="13.453125" customWidth="1"/>
    <col min="10502" max="10502" width="5" customWidth="1"/>
    <col min="10503" max="10503" width="3.453125" customWidth="1"/>
    <col min="10504" max="10504" width="1.7265625" customWidth="1"/>
    <col min="10505" max="10505" width="11.7265625" customWidth="1"/>
    <col min="10506" max="10506" width="0.81640625" customWidth="1"/>
    <col min="10507" max="10507" width="3.81640625" customWidth="1"/>
    <col min="10508" max="10508" width="3.7265625" customWidth="1"/>
    <col min="10509" max="10509" width="0.81640625" customWidth="1"/>
    <col min="10510" max="10510" width="2.1796875" customWidth="1"/>
    <col min="10511" max="10511" width="0.26953125" customWidth="1"/>
    <col min="10512" max="10512" width="1.7265625" customWidth="1"/>
    <col min="10513" max="10513" width="5" customWidth="1"/>
    <col min="10514" max="10515" width="1.7265625" customWidth="1"/>
    <col min="10516" max="10517" width="3.453125" customWidth="1"/>
    <col min="10518" max="10519" width="5" customWidth="1"/>
    <col min="10520" max="10521" width="3.453125" customWidth="1"/>
    <col min="10522" max="10522" width="0.81640625" customWidth="1"/>
    <col min="10523" max="10523" width="3.453125" customWidth="1"/>
    <col min="10753" max="10753" width="3.453125" customWidth="1"/>
    <col min="10754" max="10754" width="5" customWidth="1"/>
    <col min="10755" max="10755" width="0.7265625" customWidth="1"/>
    <col min="10756" max="10756" width="6" customWidth="1"/>
    <col min="10757" max="10757" width="13.453125" customWidth="1"/>
    <col min="10758" max="10758" width="5" customWidth="1"/>
    <col min="10759" max="10759" width="3.453125" customWidth="1"/>
    <col min="10760" max="10760" width="1.7265625" customWidth="1"/>
    <col min="10761" max="10761" width="11.7265625" customWidth="1"/>
    <col min="10762" max="10762" width="0.81640625" customWidth="1"/>
    <col min="10763" max="10763" width="3.81640625" customWidth="1"/>
    <col min="10764" max="10764" width="3.7265625" customWidth="1"/>
    <col min="10765" max="10765" width="0.81640625" customWidth="1"/>
    <col min="10766" max="10766" width="2.1796875" customWidth="1"/>
    <col min="10767" max="10767" width="0.26953125" customWidth="1"/>
    <col min="10768" max="10768" width="1.7265625" customWidth="1"/>
    <col min="10769" max="10769" width="5" customWidth="1"/>
    <col min="10770" max="10771" width="1.7265625" customWidth="1"/>
    <col min="10772" max="10773" width="3.453125" customWidth="1"/>
    <col min="10774" max="10775" width="5" customWidth="1"/>
    <col min="10776" max="10777" width="3.453125" customWidth="1"/>
    <col min="10778" max="10778" width="0.81640625" customWidth="1"/>
    <col min="10779" max="10779" width="3.453125" customWidth="1"/>
    <col min="11009" max="11009" width="3.453125" customWidth="1"/>
    <col min="11010" max="11010" width="5" customWidth="1"/>
    <col min="11011" max="11011" width="0.7265625" customWidth="1"/>
    <col min="11012" max="11012" width="6" customWidth="1"/>
    <col min="11013" max="11013" width="13.453125" customWidth="1"/>
    <col min="11014" max="11014" width="5" customWidth="1"/>
    <col min="11015" max="11015" width="3.453125" customWidth="1"/>
    <col min="11016" max="11016" width="1.7265625" customWidth="1"/>
    <col min="11017" max="11017" width="11.7265625" customWidth="1"/>
    <col min="11018" max="11018" width="0.81640625" customWidth="1"/>
    <col min="11019" max="11019" width="3.81640625" customWidth="1"/>
    <col min="11020" max="11020" width="3.7265625" customWidth="1"/>
    <col min="11021" max="11021" width="0.81640625" customWidth="1"/>
    <col min="11022" max="11022" width="2.1796875" customWidth="1"/>
    <col min="11023" max="11023" width="0.26953125" customWidth="1"/>
    <col min="11024" max="11024" width="1.7265625" customWidth="1"/>
    <col min="11025" max="11025" width="5" customWidth="1"/>
    <col min="11026" max="11027" width="1.7265625" customWidth="1"/>
    <col min="11028" max="11029" width="3.453125" customWidth="1"/>
    <col min="11030" max="11031" width="5" customWidth="1"/>
    <col min="11032" max="11033" width="3.453125" customWidth="1"/>
    <col min="11034" max="11034" width="0.81640625" customWidth="1"/>
    <col min="11035" max="11035" width="3.453125" customWidth="1"/>
    <col min="11265" max="11265" width="3.453125" customWidth="1"/>
    <col min="11266" max="11266" width="5" customWidth="1"/>
    <col min="11267" max="11267" width="0.7265625" customWidth="1"/>
    <col min="11268" max="11268" width="6" customWidth="1"/>
    <col min="11269" max="11269" width="13.453125" customWidth="1"/>
    <col min="11270" max="11270" width="5" customWidth="1"/>
    <col min="11271" max="11271" width="3.453125" customWidth="1"/>
    <col min="11272" max="11272" width="1.7265625" customWidth="1"/>
    <col min="11273" max="11273" width="11.7265625" customWidth="1"/>
    <col min="11274" max="11274" width="0.81640625" customWidth="1"/>
    <col min="11275" max="11275" width="3.81640625" customWidth="1"/>
    <col min="11276" max="11276" width="3.7265625" customWidth="1"/>
    <col min="11277" max="11277" width="0.81640625" customWidth="1"/>
    <col min="11278" max="11278" width="2.1796875" customWidth="1"/>
    <col min="11279" max="11279" width="0.26953125" customWidth="1"/>
    <col min="11280" max="11280" width="1.7265625" customWidth="1"/>
    <col min="11281" max="11281" width="5" customWidth="1"/>
    <col min="11282" max="11283" width="1.7265625" customWidth="1"/>
    <col min="11284" max="11285" width="3.453125" customWidth="1"/>
    <col min="11286" max="11287" width="5" customWidth="1"/>
    <col min="11288" max="11289" width="3.453125" customWidth="1"/>
    <col min="11290" max="11290" width="0.81640625" customWidth="1"/>
    <col min="11291" max="11291" width="3.453125" customWidth="1"/>
    <col min="11521" max="11521" width="3.453125" customWidth="1"/>
    <col min="11522" max="11522" width="5" customWidth="1"/>
    <col min="11523" max="11523" width="0.7265625" customWidth="1"/>
    <col min="11524" max="11524" width="6" customWidth="1"/>
    <col min="11525" max="11525" width="13.453125" customWidth="1"/>
    <col min="11526" max="11526" width="5" customWidth="1"/>
    <col min="11527" max="11527" width="3.453125" customWidth="1"/>
    <col min="11528" max="11528" width="1.7265625" customWidth="1"/>
    <col min="11529" max="11529" width="11.7265625" customWidth="1"/>
    <col min="11530" max="11530" width="0.81640625" customWidth="1"/>
    <col min="11531" max="11531" width="3.81640625" customWidth="1"/>
    <col min="11532" max="11532" width="3.7265625" customWidth="1"/>
    <col min="11533" max="11533" width="0.81640625" customWidth="1"/>
    <col min="11534" max="11534" width="2.1796875" customWidth="1"/>
    <col min="11535" max="11535" width="0.26953125" customWidth="1"/>
    <col min="11536" max="11536" width="1.7265625" customWidth="1"/>
    <col min="11537" max="11537" width="5" customWidth="1"/>
    <col min="11538" max="11539" width="1.7265625" customWidth="1"/>
    <col min="11540" max="11541" width="3.453125" customWidth="1"/>
    <col min="11542" max="11543" width="5" customWidth="1"/>
    <col min="11544" max="11545" width="3.453125" customWidth="1"/>
    <col min="11546" max="11546" width="0.81640625" customWidth="1"/>
    <col min="11547" max="11547" width="3.453125" customWidth="1"/>
    <col min="11777" max="11777" width="3.453125" customWidth="1"/>
    <col min="11778" max="11778" width="5" customWidth="1"/>
    <col min="11779" max="11779" width="0.7265625" customWidth="1"/>
    <col min="11780" max="11780" width="6" customWidth="1"/>
    <col min="11781" max="11781" width="13.453125" customWidth="1"/>
    <col min="11782" max="11782" width="5" customWidth="1"/>
    <col min="11783" max="11783" width="3.453125" customWidth="1"/>
    <col min="11784" max="11784" width="1.7265625" customWidth="1"/>
    <col min="11785" max="11785" width="11.7265625" customWidth="1"/>
    <col min="11786" max="11786" width="0.81640625" customWidth="1"/>
    <col min="11787" max="11787" width="3.81640625" customWidth="1"/>
    <col min="11788" max="11788" width="3.7265625" customWidth="1"/>
    <col min="11789" max="11789" width="0.81640625" customWidth="1"/>
    <col min="11790" max="11790" width="2.1796875" customWidth="1"/>
    <col min="11791" max="11791" width="0.26953125" customWidth="1"/>
    <col min="11792" max="11792" width="1.7265625" customWidth="1"/>
    <col min="11793" max="11793" width="5" customWidth="1"/>
    <col min="11794" max="11795" width="1.7265625" customWidth="1"/>
    <col min="11796" max="11797" width="3.453125" customWidth="1"/>
    <col min="11798" max="11799" width="5" customWidth="1"/>
    <col min="11800" max="11801" width="3.453125" customWidth="1"/>
    <col min="11802" max="11802" width="0.81640625" customWidth="1"/>
    <col min="11803" max="11803" width="3.453125" customWidth="1"/>
    <col min="12033" max="12033" width="3.453125" customWidth="1"/>
    <col min="12034" max="12034" width="5" customWidth="1"/>
    <col min="12035" max="12035" width="0.7265625" customWidth="1"/>
    <col min="12036" max="12036" width="6" customWidth="1"/>
    <col min="12037" max="12037" width="13.453125" customWidth="1"/>
    <col min="12038" max="12038" width="5" customWidth="1"/>
    <col min="12039" max="12039" width="3.453125" customWidth="1"/>
    <col min="12040" max="12040" width="1.7265625" customWidth="1"/>
    <col min="12041" max="12041" width="11.7265625" customWidth="1"/>
    <col min="12042" max="12042" width="0.81640625" customWidth="1"/>
    <col min="12043" max="12043" width="3.81640625" customWidth="1"/>
    <col min="12044" max="12044" width="3.7265625" customWidth="1"/>
    <col min="12045" max="12045" width="0.81640625" customWidth="1"/>
    <col min="12046" max="12046" width="2.1796875" customWidth="1"/>
    <col min="12047" max="12047" width="0.26953125" customWidth="1"/>
    <col min="12048" max="12048" width="1.7265625" customWidth="1"/>
    <col min="12049" max="12049" width="5" customWidth="1"/>
    <col min="12050" max="12051" width="1.7265625" customWidth="1"/>
    <col min="12052" max="12053" width="3.453125" customWidth="1"/>
    <col min="12054" max="12055" width="5" customWidth="1"/>
    <col min="12056" max="12057" width="3.453125" customWidth="1"/>
    <col min="12058" max="12058" width="0.81640625" customWidth="1"/>
    <col min="12059" max="12059" width="3.453125" customWidth="1"/>
    <col min="12289" max="12289" width="3.453125" customWidth="1"/>
    <col min="12290" max="12290" width="5" customWidth="1"/>
    <col min="12291" max="12291" width="0.7265625" customWidth="1"/>
    <col min="12292" max="12292" width="6" customWidth="1"/>
    <col min="12293" max="12293" width="13.453125" customWidth="1"/>
    <col min="12294" max="12294" width="5" customWidth="1"/>
    <col min="12295" max="12295" width="3.453125" customWidth="1"/>
    <col min="12296" max="12296" width="1.7265625" customWidth="1"/>
    <col min="12297" max="12297" width="11.7265625" customWidth="1"/>
    <col min="12298" max="12298" width="0.81640625" customWidth="1"/>
    <col min="12299" max="12299" width="3.81640625" customWidth="1"/>
    <col min="12300" max="12300" width="3.7265625" customWidth="1"/>
    <col min="12301" max="12301" width="0.81640625" customWidth="1"/>
    <col min="12302" max="12302" width="2.1796875" customWidth="1"/>
    <col min="12303" max="12303" width="0.26953125" customWidth="1"/>
    <col min="12304" max="12304" width="1.7265625" customWidth="1"/>
    <col min="12305" max="12305" width="5" customWidth="1"/>
    <col min="12306" max="12307" width="1.7265625" customWidth="1"/>
    <col min="12308" max="12309" width="3.453125" customWidth="1"/>
    <col min="12310" max="12311" width="5" customWidth="1"/>
    <col min="12312" max="12313" width="3.453125" customWidth="1"/>
    <col min="12314" max="12314" width="0.81640625" customWidth="1"/>
    <col min="12315" max="12315" width="3.453125" customWidth="1"/>
    <col min="12545" max="12545" width="3.453125" customWidth="1"/>
    <col min="12546" max="12546" width="5" customWidth="1"/>
    <col min="12547" max="12547" width="0.7265625" customWidth="1"/>
    <col min="12548" max="12548" width="6" customWidth="1"/>
    <col min="12549" max="12549" width="13.453125" customWidth="1"/>
    <col min="12550" max="12550" width="5" customWidth="1"/>
    <col min="12551" max="12551" width="3.453125" customWidth="1"/>
    <col min="12552" max="12552" width="1.7265625" customWidth="1"/>
    <col min="12553" max="12553" width="11.7265625" customWidth="1"/>
    <col min="12554" max="12554" width="0.81640625" customWidth="1"/>
    <col min="12555" max="12555" width="3.81640625" customWidth="1"/>
    <col min="12556" max="12556" width="3.7265625" customWidth="1"/>
    <col min="12557" max="12557" width="0.81640625" customWidth="1"/>
    <col min="12558" max="12558" width="2.1796875" customWidth="1"/>
    <col min="12559" max="12559" width="0.26953125" customWidth="1"/>
    <col min="12560" max="12560" width="1.7265625" customWidth="1"/>
    <col min="12561" max="12561" width="5" customWidth="1"/>
    <col min="12562" max="12563" width="1.7265625" customWidth="1"/>
    <col min="12564" max="12565" width="3.453125" customWidth="1"/>
    <col min="12566" max="12567" width="5" customWidth="1"/>
    <col min="12568" max="12569" width="3.453125" customWidth="1"/>
    <col min="12570" max="12570" width="0.81640625" customWidth="1"/>
    <col min="12571" max="12571" width="3.453125" customWidth="1"/>
    <col min="12801" max="12801" width="3.453125" customWidth="1"/>
    <col min="12802" max="12802" width="5" customWidth="1"/>
    <col min="12803" max="12803" width="0.7265625" customWidth="1"/>
    <col min="12804" max="12804" width="6" customWidth="1"/>
    <col min="12805" max="12805" width="13.453125" customWidth="1"/>
    <col min="12806" max="12806" width="5" customWidth="1"/>
    <col min="12807" max="12807" width="3.453125" customWidth="1"/>
    <col min="12808" max="12808" width="1.7265625" customWidth="1"/>
    <col min="12809" max="12809" width="11.7265625" customWidth="1"/>
    <col min="12810" max="12810" width="0.81640625" customWidth="1"/>
    <col min="12811" max="12811" width="3.81640625" customWidth="1"/>
    <col min="12812" max="12812" width="3.7265625" customWidth="1"/>
    <col min="12813" max="12813" width="0.81640625" customWidth="1"/>
    <col min="12814" max="12814" width="2.1796875" customWidth="1"/>
    <col min="12815" max="12815" width="0.26953125" customWidth="1"/>
    <col min="12816" max="12816" width="1.7265625" customWidth="1"/>
    <col min="12817" max="12817" width="5" customWidth="1"/>
    <col min="12818" max="12819" width="1.7265625" customWidth="1"/>
    <col min="12820" max="12821" width="3.453125" customWidth="1"/>
    <col min="12822" max="12823" width="5" customWidth="1"/>
    <col min="12824" max="12825" width="3.453125" customWidth="1"/>
    <col min="12826" max="12826" width="0.81640625" customWidth="1"/>
    <col min="12827" max="12827" width="3.453125" customWidth="1"/>
    <col min="13057" max="13057" width="3.453125" customWidth="1"/>
    <col min="13058" max="13058" width="5" customWidth="1"/>
    <col min="13059" max="13059" width="0.7265625" customWidth="1"/>
    <col min="13060" max="13060" width="6" customWidth="1"/>
    <col min="13061" max="13061" width="13.453125" customWidth="1"/>
    <col min="13062" max="13062" width="5" customWidth="1"/>
    <col min="13063" max="13063" width="3.453125" customWidth="1"/>
    <col min="13064" max="13064" width="1.7265625" customWidth="1"/>
    <col min="13065" max="13065" width="11.7265625" customWidth="1"/>
    <col min="13066" max="13066" width="0.81640625" customWidth="1"/>
    <col min="13067" max="13067" width="3.81640625" customWidth="1"/>
    <col min="13068" max="13068" width="3.7265625" customWidth="1"/>
    <col min="13069" max="13069" width="0.81640625" customWidth="1"/>
    <col min="13070" max="13070" width="2.1796875" customWidth="1"/>
    <col min="13071" max="13071" width="0.26953125" customWidth="1"/>
    <col min="13072" max="13072" width="1.7265625" customWidth="1"/>
    <col min="13073" max="13073" width="5" customWidth="1"/>
    <col min="13074" max="13075" width="1.7265625" customWidth="1"/>
    <col min="13076" max="13077" width="3.453125" customWidth="1"/>
    <col min="13078" max="13079" width="5" customWidth="1"/>
    <col min="13080" max="13081" width="3.453125" customWidth="1"/>
    <col min="13082" max="13082" width="0.81640625" customWidth="1"/>
    <col min="13083" max="13083" width="3.453125" customWidth="1"/>
    <col min="13313" max="13313" width="3.453125" customWidth="1"/>
    <col min="13314" max="13314" width="5" customWidth="1"/>
    <col min="13315" max="13315" width="0.7265625" customWidth="1"/>
    <col min="13316" max="13316" width="6" customWidth="1"/>
    <col min="13317" max="13317" width="13.453125" customWidth="1"/>
    <col min="13318" max="13318" width="5" customWidth="1"/>
    <col min="13319" max="13319" width="3.453125" customWidth="1"/>
    <col min="13320" max="13320" width="1.7265625" customWidth="1"/>
    <col min="13321" max="13321" width="11.7265625" customWidth="1"/>
    <col min="13322" max="13322" width="0.81640625" customWidth="1"/>
    <col min="13323" max="13323" width="3.81640625" customWidth="1"/>
    <col min="13324" max="13324" width="3.7265625" customWidth="1"/>
    <col min="13325" max="13325" width="0.81640625" customWidth="1"/>
    <col min="13326" max="13326" width="2.1796875" customWidth="1"/>
    <col min="13327" max="13327" width="0.26953125" customWidth="1"/>
    <col min="13328" max="13328" width="1.7265625" customWidth="1"/>
    <col min="13329" max="13329" width="5" customWidth="1"/>
    <col min="13330" max="13331" width="1.7265625" customWidth="1"/>
    <col min="13332" max="13333" width="3.453125" customWidth="1"/>
    <col min="13334" max="13335" width="5" customWidth="1"/>
    <col min="13336" max="13337" width="3.453125" customWidth="1"/>
    <col min="13338" max="13338" width="0.81640625" customWidth="1"/>
    <col min="13339" max="13339" width="3.453125" customWidth="1"/>
    <col min="13569" max="13569" width="3.453125" customWidth="1"/>
    <col min="13570" max="13570" width="5" customWidth="1"/>
    <col min="13571" max="13571" width="0.7265625" customWidth="1"/>
    <col min="13572" max="13572" width="6" customWidth="1"/>
    <col min="13573" max="13573" width="13.453125" customWidth="1"/>
    <col min="13574" max="13574" width="5" customWidth="1"/>
    <col min="13575" max="13575" width="3.453125" customWidth="1"/>
    <col min="13576" max="13576" width="1.7265625" customWidth="1"/>
    <col min="13577" max="13577" width="11.7265625" customWidth="1"/>
    <col min="13578" max="13578" width="0.81640625" customWidth="1"/>
    <col min="13579" max="13579" width="3.81640625" customWidth="1"/>
    <col min="13580" max="13580" width="3.7265625" customWidth="1"/>
    <col min="13581" max="13581" width="0.81640625" customWidth="1"/>
    <col min="13582" max="13582" width="2.1796875" customWidth="1"/>
    <col min="13583" max="13583" width="0.26953125" customWidth="1"/>
    <col min="13584" max="13584" width="1.7265625" customWidth="1"/>
    <col min="13585" max="13585" width="5" customWidth="1"/>
    <col min="13586" max="13587" width="1.7265625" customWidth="1"/>
    <col min="13588" max="13589" width="3.453125" customWidth="1"/>
    <col min="13590" max="13591" width="5" customWidth="1"/>
    <col min="13592" max="13593" width="3.453125" customWidth="1"/>
    <col min="13594" max="13594" width="0.81640625" customWidth="1"/>
    <col min="13595" max="13595" width="3.453125" customWidth="1"/>
    <col min="13825" max="13825" width="3.453125" customWidth="1"/>
    <col min="13826" max="13826" width="5" customWidth="1"/>
    <col min="13827" max="13827" width="0.7265625" customWidth="1"/>
    <col min="13828" max="13828" width="6" customWidth="1"/>
    <col min="13829" max="13829" width="13.453125" customWidth="1"/>
    <col min="13830" max="13830" width="5" customWidth="1"/>
    <col min="13831" max="13831" width="3.453125" customWidth="1"/>
    <col min="13832" max="13832" width="1.7265625" customWidth="1"/>
    <col min="13833" max="13833" width="11.7265625" customWidth="1"/>
    <col min="13834" max="13834" width="0.81640625" customWidth="1"/>
    <col min="13835" max="13835" width="3.81640625" customWidth="1"/>
    <col min="13836" max="13836" width="3.7265625" customWidth="1"/>
    <col min="13837" max="13837" width="0.81640625" customWidth="1"/>
    <col min="13838" max="13838" width="2.1796875" customWidth="1"/>
    <col min="13839" max="13839" width="0.26953125" customWidth="1"/>
    <col min="13840" max="13840" width="1.7265625" customWidth="1"/>
    <col min="13841" max="13841" width="5" customWidth="1"/>
    <col min="13842" max="13843" width="1.7265625" customWidth="1"/>
    <col min="13844" max="13845" width="3.453125" customWidth="1"/>
    <col min="13846" max="13847" width="5" customWidth="1"/>
    <col min="13848" max="13849" width="3.453125" customWidth="1"/>
    <col min="13850" max="13850" width="0.81640625" customWidth="1"/>
    <col min="13851" max="13851" width="3.453125" customWidth="1"/>
    <col min="14081" max="14081" width="3.453125" customWidth="1"/>
    <col min="14082" max="14082" width="5" customWidth="1"/>
    <col min="14083" max="14083" width="0.7265625" customWidth="1"/>
    <col min="14084" max="14084" width="6" customWidth="1"/>
    <col min="14085" max="14085" width="13.453125" customWidth="1"/>
    <col min="14086" max="14086" width="5" customWidth="1"/>
    <col min="14087" max="14087" width="3.453125" customWidth="1"/>
    <col min="14088" max="14088" width="1.7265625" customWidth="1"/>
    <col min="14089" max="14089" width="11.7265625" customWidth="1"/>
    <col min="14090" max="14090" width="0.81640625" customWidth="1"/>
    <col min="14091" max="14091" width="3.81640625" customWidth="1"/>
    <col min="14092" max="14092" width="3.7265625" customWidth="1"/>
    <col min="14093" max="14093" width="0.81640625" customWidth="1"/>
    <col min="14094" max="14094" width="2.1796875" customWidth="1"/>
    <col min="14095" max="14095" width="0.26953125" customWidth="1"/>
    <col min="14096" max="14096" width="1.7265625" customWidth="1"/>
    <col min="14097" max="14097" width="5" customWidth="1"/>
    <col min="14098" max="14099" width="1.7265625" customWidth="1"/>
    <col min="14100" max="14101" width="3.453125" customWidth="1"/>
    <col min="14102" max="14103" width="5" customWidth="1"/>
    <col min="14104" max="14105" width="3.453125" customWidth="1"/>
    <col min="14106" max="14106" width="0.81640625" customWidth="1"/>
    <col min="14107" max="14107" width="3.453125" customWidth="1"/>
    <col min="14337" max="14337" width="3.453125" customWidth="1"/>
    <col min="14338" max="14338" width="5" customWidth="1"/>
    <col min="14339" max="14339" width="0.7265625" customWidth="1"/>
    <col min="14340" max="14340" width="6" customWidth="1"/>
    <col min="14341" max="14341" width="13.453125" customWidth="1"/>
    <col min="14342" max="14342" width="5" customWidth="1"/>
    <col min="14343" max="14343" width="3.453125" customWidth="1"/>
    <col min="14344" max="14344" width="1.7265625" customWidth="1"/>
    <col min="14345" max="14345" width="11.7265625" customWidth="1"/>
    <col min="14346" max="14346" width="0.81640625" customWidth="1"/>
    <col min="14347" max="14347" width="3.81640625" customWidth="1"/>
    <col min="14348" max="14348" width="3.7265625" customWidth="1"/>
    <col min="14349" max="14349" width="0.81640625" customWidth="1"/>
    <col min="14350" max="14350" width="2.1796875" customWidth="1"/>
    <col min="14351" max="14351" width="0.26953125" customWidth="1"/>
    <col min="14352" max="14352" width="1.7265625" customWidth="1"/>
    <col min="14353" max="14353" width="5" customWidth="1"/>
    <col min="14354" max="14355" width="1.7265625" customWidth="1"/>
    <col min="14356" max="14357" width="3.453125" customWidth="1"/>
    <col min="14358" max="14359" width="5" customWidth="1"/>
    <col min="14360" max="14361" width="3.453125" customWidth="1"/>
    <col min="14362" max="14362" width="0.81640625" customWidth="1"/>
    <col min="14363" max="14363" width="3.453125" customWidth="1"/>
    <col min="14593" max="14593" width="3.453125" customWidth="1"/>
    <col min="14594" max="14594" width="5" customWidth="1"/>
    <col min="14595" max="14595" width="0.7265625" customWidth="1"/>
    <col min="14596" max="14596" width="6" customWidth="1"/>
    <col min="14597" max="14597" width="13.453125" customWidth="1"/>
    <col min="14598" max="14598" width="5" customWidth="1"/>
    <col min="14599" max="14599" width="3.453125" customWidth="1"/>
    <col min="14600" max="14600" width="1.7265625" customWidth="1"/>
    <col min="14601" max="14601" width="11.7265625" customWidth="1"/>
    <col min="14602" max="14602" width="0.81640625" customWidth="1"/>
    <col min="14603" max="14603" width="3.81640625" customWidth="1"/>
    <col min="14604" max="14604" width="3.7265625" customWidth="1"/>
    <col min="14605" max="14605" width="0.81640625" customWidth="1"/>
    <col min="14606" max="14606" width="2.1796875" customWidth="1"/>
    <col min="14607" max="14607" width="0.26953125" customWidth="1"/>
    <col min="14608" max="14608" width="1.7265625" customWidth="1"/>
    <col min="14609" max="14609" width="5" customWidth="1"/>
    <col min="14610" max="14611" width="1.7265625" customWidth="1"/>
    <col min="14612" max="14613" width="3.453125" customWidth="1"/>
    <col min="14614" max="14615" width="5" customWidth="1"/>
    <col min="14616" max="14617" width="3.453125" customWidth="1"/>
    <col min="14618" max="14618" width="0.81640625" customWidth="1"/>
    <col min="14619" max="14619" width="3.453125" customWidth="1"/>
    <col min="14849" max="14849" width="3.453125" customWidth="1"/>
    <col min="14850" max="14850" width="5" customWidth="1"/>
    <col min="14851" max="14851" width="0.7265625" customWidth="1"/>
    <col min="14852" max="14852" width="6" customWidth="1"/>
    <col min="14853" max="14853" width="13.453125" customWidth="1"/>
    <col min="14854" max="14854" width="5" customWidth="1"/>
    <col min="14855" max="14855" width="3.453125" customWidth="1"/>
    <col min="14856" max="14856" width="1.7265625" customWidth="1"/>
    <col min="14857" max="14857" width="11.7265625" customWidth="1"/>
    <col min="14858" max="14858" width="0.81640625" customWidth="1"/>
    <col min="14859" max="14859" width="3.81640625" customWidth="1"/>
    <col min="14860" max="14860" width="3.7265625" customWidth="1"/>
    <col min="14861" max="14861" width="0.81640625" customWidth="1"/>
    <col min="14862" max="14862" width="2.1796875" customWidth="1"/>
    <col min="14863" max="14863" width="0.26953125" customWidth="1"/>
    <col min="14864" max="14864" width="1.7265625" customWidth="1"/>
    <col min="14865" max="14865" width="5" customWidth="1"/>
    <col min="14866" max="14867" width="1.7265625" customWidth="1"/>
    <col min="14868" max="14869" width="3.453125" customWidth="1"/>
    <col min="14870" max="14871" width="5" customWidth="1"/>
    <col min="14872" max="14873" width="3.453125" customWidth="1"/>
    <col min="14874" max="14874" width="0.81640625" customWidth="1"/>
    <col min="14875" max="14875" width="3.453125" customWidth="1"/>
    <col min="15105" max="15105" width="3.453125" customWidth="1"/>
    <col min="15106" max="15106" width="5" customWidth="1"/>
    <col min="15107" max="15107" width="0.7265625" customWidth="1"/>
    <col min="15108" max="15108" width="6" customWidth="1"/>
    <col min="15109" max="15109" width="13.453125" customWidth="1"/>
    <col min="15110" max="15110" width="5" customWidth="1"/>
    <col min="15111" max="15111" width="3.453125" customWidth="1"/>
    <col min="15112" max="15112" width="1.7265625" customWidth="1"/>
    <col min="15113" max="15113" width="11.7265625" customWidth="1"/>
    <col min="15114" max="15114" width="0.81640625" customWidth="1"/>
    <col min="15115" max="15115" width="3.81640625" customWidth="1"/>
    <col min="15116" max="15116" width="3.7265625" customWidth="1"/>
    <col min="15117" max="15117" width="0.81640625" customWidth="1"/>
    <col min="15118" max="15118" width="2.1796875" customWidth="1"/>
    <col min="15119" max="15119" width="0.26953125" customWidth="1"/>
    <col min="15120" max="15120" width="1.7265625" customWidth="1"/>
    <col min="15121" max="15121" width="5" customWidth="1"/>
    <col min="15122" max="15123" width="1.7265625" customWidth="1"/>
    <col min="15124" max="15125" width="3.453125" customWidth="1"/>
    <col min="15126" max="15127" width="5" customWidth="1"/>
    <col min="15128" max="15129" width="3.453125" customWidth="1"/>
    <col min="15130" max="15130" width="0.81640625" customWidth="1"/>
    <col min="15131" max="15131" width="3.453125" customWidth="1"/>
    <col min="15361" max="15361" width="3.453125" customWidth="1"/>
    <col min="15362" max="15362" width="5" customWidth="1"/>
    <col min="15363" max="15363" width="0.7265625" customWidth="1"/>
    <col min="15364" max="15364" width="6" customWidth="1"/>
    <col min="15365" max="15365" width="13.453125" customWidth="1"/>
    <col min="15366" max="15366" width="5" customWidth="1"/>
    <col min="15367" max="15367" width="3.453125" customWidth="1"/>
    <col min="15368" max="15368" width="1.7265625" customWidth="1"/>
    <col min="15369" max="15369" width="11.7265625" customWidth="1"/>
    <col min="15370" max="15370" width="0.81640625" customWidth="1"/>
    <col min="15371" max="15371" width="3.81640625" customWidth="1"/>
    <col min="15372" max="15372" width="3.7265625" customWidth="1"/>
    <col min="15373" max="15373" width="0.81640625" customWidth="1"/>
    <col min="15374" max="15374" width="2.1796875" customWidth="1"/>
    <col min="15375" max="15375" width="0.26953125" customWidth="1"/>
    <col min="15376" max="15376" width="1.7265625" customWidth="1"/>
    <col min="15377" max="15377" width="5" customWidth="1"/>
    <col min="15378" max="15379" width="1.7265625" customWidth="1"/>
    <col min="15380" max="15381" width="3.453125" customWidth="1"/>
    <col min="15382" max="15383" width="5" customWidth="1"/>
    <col min="15384" max="15385" width="3.453125" customWidth="1"/>
    <col min="15386" max="15386" width="0.81640625" customWidth="1"/>
    <col min="15387" max="15387" width="3.453125" customWidth="1"/>
    <col min="15617" max="15617" width="3.453125" customWidth="1"/>
    <col min="15618" max="15618" width="5" customWidth="1"/>
    <col min="15619" max="15619" width="0.7265625" customWidth="1"/>
    <col min="15620" max="15620" width="6" customWidth="1"/>
    <col min="15621" max="15621" width="13.453125" customWidth="1"/>
    <col min="15622" max="15622" width="5" customWidth="1"/>
    <col min="15623" max="15623" width="3.453125" customWidth="1"/>
    <col min="15624" max="15624" width="1.7265625" customWidth="1"/>
    <col min="15625" max="15625" width="11.7265625" customWidth="1"/>
    <col min="15626" max="15626" width="0.81640625" customWidth="1"/>
    <col min="15627" max="15627" width="3.81640625" customWidth="1"/>
    <col min="15628" max="15628" width="3.7265625" customWidth="1"/>
    <col min="15629" max="15629" width="0.81640625" customWidth="1"/>
    <col min="15630" max="15630" width="2.1796875" customWidth="1"/>
    <col min="15631" max="15631" width="0.26953125" customWidth="1"/>
    <col min="15632" max="15632" width="1.7265625" customWidth="1"/>
    <col min="15633" max="15633" width="5" customWidth="1"/>
    <col min="15634" max="15635" width="1.7265625" customWidth="1"/>
    <col min="15636" max="15637" width="3.453125" customWidth="1"/>
    <col min="15638" max="15639" width="5" customWidth="1"/>
    <col min="15640" max="15641" width="3.453125" customWidth="1"/>
    <col min="15642" max="15642" width="0.81640625" customWidth="1"/>
    <col min="15643" max="15643" width="3.453125" customWidth="1"/>
    <col min="15873" max="15873" width="3.453125" customWidth="1"/>
    <col min="15874" max="15874" width="5" customWidth="1"/>
    <col min="15875" max="15875" width="0.7265625" customWidth="1"/>
    <col min="15876" max="15876" width="6" customWidth="1"/>
    <col min="15877" max="15877" width="13.453125" customWidth="1"/>
    <col min="15878" max="15878" width="5" customWidth="1"/>
    <col min="15879" max="15879" width="3.453125" customWidth="1"/>
    <col min="15880" max="15880" width="1.7265625" customWidth="1"/>
    <col min="15881" max="15881" width="11.7265625" customWidth="1"/>
    <col min="15882" max="15882" width="0.81640625" customWidth="1"/>
    <col min="15883" max="15883" width="3.81640625" customWidth="1"/>
    <col min="15884" max="15884" width="3.7265625" customWidth="1"/>
    <col min="15885" max="15885" width="0.81640625" customWidth="1"/>
    <col min="15886" max="15886" width="2.1796875" customWidth="1"/>
    <col min="15887" max="15887" width="0.26953125" customWidth="1"/>
    <col min="15888" max="15888" width="1.7265625" customWidth="1"/>
    <col min="15889" max="15889" width="5" customWidth="1"/>
    <col min="15890" max="15891" width="1.7265625" customWidth="1"/>
    <col min="15892" max="15893" width="3.453125" customWidth="1"/>
    <col min="15894" max="15895" width="5" customWidth="1"/>
    <col min="15896" max="15897" width="3.453125" customWidth="1"/>
    <col min="15898" max="15898" width="0.81640625" customWidth="1"/>
    <col min="15899" max="15899" width="3.453125" customWidth="1"/>
    <col min="16129" max="16129" width="3.453125" customWidth="1"/>
    <col min="16130" max="16130" width="5" customWidth="1"/>
    <col min="16131" max="16131" width="0.7265625" customWidth="1"/>
    <col min="16132" max="16132" width="6" customWidth="1"/>
    <col min="16133" max="16133" width="13.453125" customWidth="1"/>
    <col min="16134" max="16134" width="5" customWidth="1"/>
    <col min="16135" max="16135" width="3.453125" customWidth="1"/>
    <col min="16136" max="16136" width="1.7265625" customWidth="1"/>
    <col min="16137" max="16137" width="11.7265625" customWidth="1"/>
    <col min="16138" max="16138" width="0.81640625" customWidth="1"/>
    <col min="16139" max="16139" width="3.81640625" customWidth="1"/>
    <col min="16140" max="16140" width="3.7265625" customWidth="1"/>
    <col min="16141" max="16141" width="0.81640625" customWidth="1"/>
    <col min="16142" max="16142" width="2.1796875" customWidth="1"/>
    <col min="16143" max="16143" width="0.26953125" customWidth="1"/>
    <col min="16144" max="16144" width="1.7265625" customWidth="1"/>
    <col min="16145" max="16145" width="5" customWidth="1"/>
    <col min="16146" max="16147" width="1.7265625" customWidth="1"/>
    <col min="16148" max="16149" width="3.453125" customWidth="1"/>
    <col min="16150" max="16151" width="5" customWidth="1"/>
    <col min="16152" max="16153" width="3.453125" customWidth="1"/>
    <col min="16154" max="16154" width="0.81640625" customWidth="1"/>
    <col min="16155" max="16155" width="3.453125" customWidth="1"/>
  </cols>
  <sheetData>
    <row r="1" spans="1:27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>
      <c r="A2" s="64"/>
      <c r="B2" s="65" t="s">
        <v>245</v>
      </c>
      <c r="C2" s="65"/>
      <c r="D2" s="65"/>
      <c r="E2" s="65" t="s">
        <v>246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247</v>
      </c>
      <c r="C3" s="65"/>
      <c r="D3" s="65"/>
      <c r="E3" s="65" t="s">
        <v>248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>
      <c r="A4" s="64"/>
      <c r="B4" s="65" t="s">
        <v>249</v>
      </c>
      <c r="C4" s="65"/>
      <c r="D4" s="65"/>
      <c r="E4" s="65" t="s">
        <v>251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4"/>
    </row>
    <row r="5" spans="1:27">
      <c r="A5" s="64"/>
      <c r="B5" s="65" t="s">
        <v>410</v>
      </c>
      <c r="C5" s="65"/>
      <c r="D5" s="65"/>
      <c r="E5" s="65" t="s">
        <v>572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4"/>
    </row>
    <row r="6" spans="1:27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 ht="15.5">
      <c r="A7" s="64"/>
      <c r="B7" s="91" t="s">
        <v>412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64"/>
    </row>
    <row r="8" spans="1:27" ht="15" thickBo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</row>
    <row r="9" spans="1:27">
      <c r="A9" s="64"/>
      <c r="B9" s="92" t="s">
        <v>413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3" t="s">
        <v>414</v>
      </c>
      <c r="U9" s="93"/>
      <c r="V9" s="93"/>
      <c r="W9" s="93"/>
      <c r="X9" s="93"/>
      <c r="Y9" s="93"/>
      <c r="Z9" s="93"/>
      <c r="AA9" s="64"/>
    </row>
    <row r="10" spans="1:27">
      <c r="A10" s="64"/>
      <c r="B10" s="94" t="s">
        <v>4</v>
      </c>
      <c r="C10" s="94"/>
      <c r="D10" s="95" t="s">
        <v>415</v>
      </c>
      <c r="E10" s="95"/>
      <c r="F10" s="95"/>
      <c r="G10" s="95"/>
      <c r="H10" s="95"/>
      <c r="I10" s="95"/>
      <c r="J10" s="95"/>
      <c r="K10" s="95"/>
      <c r="L10" s="95" t="s">
        <v>416</v>
      </c>
      <c r="M10" s="95"/>
      <c r="N10" s="95"/>
      <c r="O10" s="95" t="s">
        <v>7</v>
      </c>
      <c r="P10" s="95"/>
      <c r="Q10" s="95"/>
      <c r="R10" s="95"/>
      <c r="S10" s="95"/>
      <c r="T10" s="95" t="s">
        <v>417</v>
      </c>
      <c r="U10" s="95"/>
      <c r="V10" s="95"/>
      <c r="W10" s="96" t="s">
        <v>418</v>
      </c>
      <c r="X10" s="96"/>
      <c r="Y10" s="96"/>
      <c r="Z10" s="96"/>
      <c r="AA10" s="64"/>
    </row>
    <row r="11" spans="1:27" ht="15" thickBot="1">
      <c r="A11" s="64"/>
      <c r="B11" s="97" t="s">
        <v>228</v>
      </c>
      <c r="C11" s="97"/>
      <c r="D11" s="98" t="s">
        <v>229</v>
      </c>
      <c r="E11" s="98"/>
      <c r="F11" s="98"/>
      <c r="G11" s="98"/>
      <c r="H11" s="98"/>
      <c r="I11" s="98"/>
      <c r="J11" s="98"/>
      <c r="K11" s="98"/>
      <c r="L11" s="98" t="s">
        <v>231</v>
      </c>
      <c r="M11" s="98"/>
      <c r="N11" s="98"/>
      <c r="O11" s="98" t="s">
        <v>232</v>
      </c>
      <c r="P11" s="98"/>
      <c r="Q11" s="98"/>
      <c r="R11" s="98"/>
      <c r="S11" s="98"/>
      <c r="T11" s="98" t="s">
        <v>235</v>
      </c>
      <c r="U11" s="98"/>
      <c r="V11" s="98"/>
      <c r="W11" s="99" t="s">
        <v>419</v>
      </c>
      <c r="X11" s="99"/>
      <c r="Y11" s="99"/>
      <c r="Z11" s="99"/>
      <c r="AA11" s="64"/>
    </row>
    <row r="12" spans="1:27">
      <c r="A12" s="64"/>
      <c r="B12" s="100" t="s">
        <v>229</v>
      </c>
      <c r="C12" s="100"/>
      <c r="D12" s="101" t="s">
        <v>573</v>
      </c>
      <c r="E12" s="101"/>
      <c r="F12" s="101"/>
      <c r="G12" s="101"/>
      <c r="H12" s="101"/>
      <c r="I12" s="101"/>
      <c r="J12" s="101"/>
      <c r="K12" s="101"/>
      <c r="L12" s="102" t="s">
        <v>420</v>
      </c>
      <c r="M12" s="102"/>
      <c r="N12" s="102"/>
      <c r="O12" s="103">
        <v>1</v>
      </c>
      <c r="P12" s="103"/>
      <c r="Q12" s="103"/>
      <c r="R12" s="103"/>
      <c r="S12" s="103"/>
      <c r="T12" s="104">
        <v>0</v>
      </c>
      <c r="U12" s="104"/>
      <c r="V12" s="104"/>
      <c r="W12" s="105">
        <v>0</v>
      </c>
      <c r="X12" s="105"/>
      <c r="Y12" s="105"/>
      <c r="Z12" s="105"/>
      <c r="AA12" s="64"/>
    </row>
    <row r="13" spans="1:27">
      <c r="A13" s="64"/>
      <c r="B13" s="100"/>
      <c r="C13" s="100"/>
      <c r="D13" s="101"/>
      <c r="E13" s="101"/>
      <c r="F13" s="101"/>
      <c r="G13" s="101"/>
      <c r="H13" s="101"/>
      <c r="I13" s="101"/>
      <c r="J13" s="101"/>
      <c r="K13" s="101"/>
      <c r="L13" s="102"/>
      <c r="M13" s="102"/>
      <c r="N13" s="102"/>
      <c r="O13" s="106" t="s">
        <v>422</v>
      </c>
      <c r="P13" s="106"/>
      <c r="Q13" s="106"/>
      <c r="R13" s="106"/>
      <c r="S13" s="106"/>
      <c r="T13" s="106">
        <v>0</v>
      </c>
      <c r="U13" s="106"/>
      <c r="V13" s="106"/>
      <c r="W13" s="107">
        <v>0</v>
      </c>
      <c r="X13" s="107"/>
      <c r="Y13" s="107"/>
      <c r="Z13" s="107"/>
      <c r="AA13" s="64"/>
    </row>
    <row r="14" spans="1:27">
      <c r="A14" s="64"/>
      <c r="B14" s="10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2"/>
      <c r="N14" s="102"/>
      <c r="O14" s="106" t="s">
        <v>423</v>
      </c>
      <c r="P14" s="106"/>
      <c r="Q14" s="106"/>
      <c r="R14" s="106"/>
      <c r="S14" s="106"/>
      <c r="T14" s="106">
        <v>0</v>
      </c>
      <c r="U14" s="106"/>
      <c r="V14" s="106"/>
      <c r="W14" s="107">
        <v>0</v>
      </c>
      <c r="X14" s="107"/>
      <c r="Y14" s="107"/>
      <c r="Z14" s="107"/>
      <c r="AA14" s="64"/>
    </row>
    <row r="15" spans="1:27">
      <c r="A15" s="64"/>
      <c r="B15" s="100"/>
      <c r="C15" s="100"/>
      <c r="D15" s="101"/>
      <c r="E15" s="101"/>
      <c r="F15" s="101"/>
      <c r="G15" s="101"/>
      <c r="H15" s="101"/>
      <c r="I15" s="101"/>
      <c r="J15" s="101"/>
      <c r="K15" s="101"/>
      <c r="L15" s="102"/>
      <c r="M15" s="102"/>
      <c r="N15" s="102"/>
      <c r="O15" s="106" t="s">
        <v>424</v>
      </c>
      <c r="P15" s="106"/>
      <c r="Q15" s="106"/>
      <c r="R15" s="106"/>
      <c r="S15" s="106"/>
      <c r="T15" s="106">
        <v>0</v>
      </c>
      <c r="U15" s="106"/>
      <c r="V15" s="106"/>
      <c r="W15" s="107">
        <v>0</v>
      </c>
      <c r="X15" s="107"/>
      <c r="Y15" s="107"/>
      <c r="Z15" s="107"/>
      <c r="AA15" s="64"/>
    </row>
    <row r="16" spans="1:27">
      <c r="A16" s="64"/>
      <c r="B16" s="100"/>
      <c r="C16" s="100"/>
      <c r="D16" s="101"/>
      <c r="E16" s="101"/>
      <c r="F16" s="101"/>
      <c r="G16" s="101"/>
      <c r="H16" s="101"/>
      <c r="I16" s="101"/>
      <c r="J16" s="101"/>
      <c r="K16" s="101"/>
      <c r="L16" s="102"/>
      <c r="M16" s="102"/>
      <c r="N16" s="102"/>
      <c r="O16" s="106" t="s">
        <v>425</v>
      </c>
      <c r="P16" s="106"/>
      <c r="Q16" s="106"/>
      <c r="R16" s="106"/>
      <c r="S16" s="106"/>
      <c r="T16" s="106">
        <v>0</v>
      </c>
      <c r="U16" s="106"/>
      <c r="V16" s="106"/>
      <c r="W16" s="107">
        <v>0</v>
      </c>
      <c r="X16" s="107"/>
      <c r="Y16" s="107"/>
      <c r="Z16" s="107"/>
      <c r="AA16" s="64"/>
    </row>
    <row r="17" spans="1:27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</row>
    <row r="18" spans="1:27" s="139" customFormat="1" ht="12" customHeight="1">
      <c r="A18" s="138"/>
      <c r="B18" s="138"/>
      <c r="C18" s="138"/>
      <c r="D18" s="153" t="s">
        <v>114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42">
        <f>W12</f>
        <v>0</v>
      </c>
      <c r="X18" s="142"/>
      <c r="Y18" s="142"/>
      <c r="Z18" s="149"/>
      <c r="AA18" s="138"/>
    </row>
    <row r="19" spans="1:27" s="114" customFormat="1" ht="12" customHeight="1">
      <c r="A19" s="113"/>
      <c r="B19" s="113"/>
      <c r="C19" s="113"/>
      <c r="D19" s="154" t="s">
        <v>125</v>
      </c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48"/>
      <c r="X19" s="148"/>
      <c r="Y19" s="148"/>
      <c r="Z19" s="150"/>
      <c r="AA19" s="113"/>
    </row>
    <row r="20" spans="1:27" s="114" customFormat="1" ht="12" customHeight="1">
      <c r="A20" s="113"/>
      <c r="B20" s="113"/>
      <c r="C20" s="113"/>
      <c r="D20" s="154" t="str">
        <f>CONCATENATE("  ","Contributie asiguratori ")</f>
        <v xml:space="preserve">  Contributie asiguratori </v>
      </c>
      <c r="E20" s="154"/>
      <c r="F20" s="154"/>
      <c r="G20" s="154"/>
      <c r="H20" s="154"/>
      <c r="I20" s="144">
        <v>2.5000000000000001E-2</v>
      </c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2">
        <f>I20*W14</f>
        <v>0</v>
      </c>
      <c r="X20" s="142"/>
      <c r="Y20" s="142"/>
      <c r="Z20" s="150"/>
      <c r="AA20" s="113"/>
    </row>
    <row r="21" spans="1:27" s="114" customFormat="1" ht="12" customHeight="1">
      <c r="A21" s="113"/>
      <c r="B21" s="113"/>
      <c r="C21" s="113"/>
      <c r="D21" s="153" t="s">
        <v>430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42">
        <f>W18+W20</f>
        <v>0</v>
      </c>
      <c r="X21" s="142"/>
      <c r="Y21" s="142"/>
      <c r="Z21" s="150"/>
      <c r="AA21" s="113"/>
    </row>
    <row r="22" spans="1:27" s="114" customFormat="1" ht="12" customHeight="1">
      <c r="A22" s="113"/>
      <c r="B22" s="113"/>
      <c r="C22" s="113"/>
      <c r="D22" s="154" t="s">
        <v>437</v>
      </c>
      <c r="E22" s="154"/>
      <c r="F22" s="154"/>
      <c r="G22" s="154"/>
      <c r="H22" s="154"/>
      <c r="I22" s="146">
        <v>0</v>
      </c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2">
        <f>W21*I22</f>
        <v>0</v>
      </c>
      <c r="X22" s="142"/>
      <c r="Y22" s="142"/>
      <c r="Z22" s="150"/>
      <c r="AA22" s="113"/>
    </row>
    <row r="23" spans="1:27" s="114" customFormat="1" ht="12" customHeight="1">
      <c r="A23" s="113"/>
      <c r="B23" s="113"/>
      <c r="C23" s="113"/>
      <c r="D23" s="154" t="s">
        <v>438</v>
      </c>
      <c r="E23" s="154"/>
      <c r="F23" s="154"/>
      <c r="G23" s="154"/>
      <c r="H23" s="154"/>
      <c r="I23" s="146">
        <v>0</v>
      </c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2">
        <f>(W21+W22)*I23</f>
        <v>0</v>
      </c>
      <c r="X23" s="142"/>
      <c r="Y23" s="142"/>
      <c r="Z23" s="150"/>
      <c r="AA23" s="113"/>
    </row>
    <row r="24" spans="1:27" s="114" customFormat="1" ht="12" customHeight="1">
      <c r="A24" s="113"/>
      <c r="B24" s="113"/>
      <c r="C24" s="113"/>
      <c r="D24" s="153" t="s">
        <v>9</v>
      </c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42">
        <f>W21+W22+W23</f>
        <v>0</v>
      </c>
      <c r="X24" s="142"/>
      <c r="Y24" s="142"/>
      <c r="Z24" s="150"/>
      <c r="AA24" s="113"/>
    </row>
    <row r="25" spans="1:27" s="114" customFormat="1" ht="12" customHeight="1">
      <c r="A25" s="113"/>
      <c r="B25" s="113"/>
      <c r="C25" s="113"/>
      <c r="D25" s="145" t="s">
        <v>439</v>
      </c>
      <c r="E25" s="143"/>
      <c r="F25" s="143"/>
      <c r="G25" s="143"/>
      <c r="H25" s="143"/>
      <c r="I25" s="146">
        <v>0</v>
      </c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2">
        <f>W24*I25</f>
        <v>0</v>
      </c>
      <c r="X25" s="142"/>
      <c r="Y25" s="142"/>
      <c r="Z25" s="151"/>
      <c r="AA25" s="113"/>
    </row>
    <row r="26" spans="1:27" s="114" customFormat="1" ht="12" customHeight="1">
      <c r="A26" s="113"/>
      <c r="B26" s="113"/>
      <c r="C26" s="113"/>
      <c r="D26" s="153" t="s">
        <v>440</v>
      </c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42">
        <f>W24+W25</f>
        <v>0</v>
      </c>
      <c r="X26" s="142">
        <f>W24+X25</f>
        <v>0</v>
      </c>
      <c r="Y26" s="142"/>
      <c r="Z26" s="152"/>
      <c r="AA26" s="113"/>
    </row>
    <row r="27" spans="1:27" s="114" customFormat="1" ht="12" customHeight="1">
      <c r="A27" s="113"/>
      <c r="B27" s="113"/>
      <c r="C27" s="113"/>
      <c r="D27" s="154" t="s">
        <v>441</v>
      </c>
      <c r="E27" s="154"/>
      <c r="F27" s="154"/>
      <c r="G27" s="154"/>
      <c r="H27" s="154"/>
      <c r="I27" s="147">
        <v>0.19</v>
      </c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2">
        <f>W26*I27</f>
        <v>0</v>
      </c>
      <c r="X27" s="142">
        <f>X26*I27</f>
        <v>0</v>
      </c>
      <c r="Y27" s="142"/>
      <c r="Z27" s="152"/>
      <c r="AA27" s="113"/>
    </row>
    <row r="28" spans="1:27" s="139" customFormat="1" ht="12" customHeight="1">
      <c r="A28" s="138"/>
      <c r="B28" s="138"/>
      <c r="C28" s="138"/>
      <c r="D28" s="153" t="s">
        <v>442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42">
        <f>W26+W27</f>
        <v>0</v>
      </c>
      <c r="X28" s="142">
        <f>X26+X27</f>
        <v>0</v>
      </c>
      <c r="Y28" s="142"/>
      <c r="Z28" s="152"/>
      <c r="AA28" s="138"/>
    </row>
  </sheetData>
  <mergeCells count="68">
    <mergeCell ref="D27:H27"/>
    <mergeCell ref="J27:V27"/>
    <mergeCell ref="W27:Y27"/>
    <mergeCell ref="D28:V28"/>
    <mergeCell ref="W28:Y28"/>
    <mergeCell ref="W23:Y23"/>
    <mergeCell ref="D24:V24"/>
    <mergeCell ref="W24:Y24"/>
    <mergeCell ref="J25:V25"/>
    <mergeCell ref="W25:Y25"/>
    <mergeCell ref="D26:V26"/>
    <mergeCell ref="W26:Y26"/>
    <mergeCell ref="D20:H20"/>
    <mergeCell ref="J20:V20"/>
    <mergeCell ref="W20:Y20"/>
    <mergeCell ref="D21:V21"/>
    <mergeCell ref="W21:Y21"/>
    <mergeCell ref="D22:H22"/>
    <mergeCell ref="J22:V22"/>
    <mergeCell ref="W22:Y22"/>
    <mergeCell ref="D23:H23"/>
    <mergeCell ref="J23:V23"/>
    <mergeCell ref="D18:V18"/>
    <mergeCell ref="W18:Y18"/>
    <mergeCell ref="D19:V19"/>
    <mergeCell ref="W19:Y19"/>
    <mergeCell ref="T14:V14"/>
    <mergeCell ref="W14:Z14"/>
    <mergeCell ref="O15:S15"/>
    <mergeCell ref="T15:V15"/>
    <mergeCell ref="W15:Z15"/>
    <mergeCell ref="O16:S16"/>
    <mergeCell ref="T16:V16"/>
    <mergeCell ref="W16:Z16"/>
    <mergeCell ref="B12:C16"/>
    <mergeCell ref="D12:K16"/>
    <mergeCell ref="L12:N16"/>
    <mergeCell ref="O12:S12"/>
    <mergeCell ref="T12:V12"/>
    <mergeCell ref="W12:Z12"/>
    <mergeCell ref="O13:S13"/>
    <mergeCell ref="T13:V13"/>
    <mergeCell ref="W13:Z13"/>
    <mergeCell ref="O14:S14"/>
    <mergeCell ref="B11:C11"/>
    <mergeCell ref="D11:K11"/>
    <mergeCell ref="L11:N11"/>
    <mergeCell ref="O11:S11"/>
    <mergeCell ref="T11:V11"/>
    <mergeCell ref="W11:Z11"/>
    <mergeCell ref="B7:Z7"/>
    <mergeCell ref="B9:S9"/>
    <mergeCell ref="T9:Z9"/>
    <mergeCell ref="B10:C10"/>
    <mergeCell ref="D10:K10"/>
    <mergeCell ref="L10:N10"/>
    <mergeCell ref="O10:S10"/>
    <mergeCell ref="T10:V10"/>
    <mergeCell ref="W10:Z10"/>
    <mergeCell ref="B2:D2"/>
    <mergeCell ref="E2:Q2"/>
    <mergeCell ref="R2:Z5"/>
    <mergeCell ref="B3:D3"/>
    <mergeCell ref="E3:Q3"/>
    <mergeCell ref="B4:D4"/>
    <mergeCell ref="E4:Q4"/>
    <mergeCell ref="B5:D5"/>
    <mergeCell ref="E5:Q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0F585-9D68-4520-AE1A-84147C7EA0EB}">
  <dimension ref="A1:AA16"/>
  <sheetViews>
    <sheetView topLeftCell="A7" workbookViewId="0">
      <selection activeCell="A16" sqref="A16:XFD16"/>
    </sheetView>
  </sheetViews>
  <sheetFormatPr defaultRowHeight="14" customHeight="1"/>
  <cols>
    <col min="1" max="1" width="3.453125" customWidth="1"/>
    <col min="2" max="2" width="3.7265625" customWidth="1"/>
    <col min="3" max="3" width="1.26953125" customWidth="1"/>
    <col min="4" max="4" width="6.7265625" customWidth="1"/>
    <col min="5" max="5" width="13.453125" customWidth="1"/>
    <col min="6" max="6" width="5" customWidth="1"/>
    <col min="7" max="7" width="3.453125" customWidth="1"/>
    <col min="8" max="8" width="0.26953125" customWidth="1"/>
    <col min="9" max="9" width="1.26953125" customWidth="1"/>
    <col min="10" max="10" width="5.453125" customWidth="1"/>
    <col min="11" max="11" width="6.453125" customWidth="1"/>
    <col min="12" max="12" width="0.81640625" customWidth="1"/>
    <col min="13" max="13" width="2" customWidth="1"/>
    <col min="14" max="14" width="5.54296875" customWidth="1"/>
    <col min="15" max="15" width="0.81640625" customWidth="1"/>
    <col min="16" max="16" width="2.54296875" customWidth="1"/>
    <col min="17" max="17" width="1.54296875" customWidth="1"/>
    <col min="18" max="18" width="0.1796875" customWidth="1"/>
    <col min="19" max="19" width="5" customWidth="1"/>
    <col min="20" max="20" width="1.7265625" customWidth="1"/>
    <col min="21" max="21" width="5" customWidth="1"/>
    <col min="22" max="22" width="13.453125" customWidth="1"/>
    <col min="23" max="24" width="1.7265625" customWidth="1"/>
    <col min="25" max="25" width="3.453125" customWidth="1"/>
    <col min="26" max="26" width="0.81640625" customWidth="1"/>
    <col min="27" max="27" width="3.453125" customWidth="1"/>
    <col min="257" max="257" width="3.453125" customWidth="1"/>
    <col min="258" max="258" width="3.7265625" customWidth="1"/>
    <col min="259" max="259" width="1.26953125" customWidth="1"/>
    <col min="260" max="260" width="6.7265625" customWidth="1"/>
    <col min="261" max="261" width="13.453125" customWidth="1"/>
    <col min="262" max="262" width="5" customWidth="1"/>
    <col min="263" max="263" width="3.453125" customWidth="1"/>
    <col min="264" max="264" width="0.26953125" customWidth="1"/>
    <col min="265" max="265" width="1.26953125" customWidth="1"/>
    <col min="266" max="266" width="5.453125" customWidth="1"/>
    <col min="267" max="267" width="6.453125" customWidth="1"/>
    <col min="268" max="268" width="0.81640625" customWidth="1"/>
    <col min="269" max="269" width="2" customWidth="1"/>
    <col min="270" max="270" width="5.54296875" customWidth="1"/>
    <col min="271" max="271" width="0.81640625" customWidth="1"/>
    <col min="272" max="272" width="2.54296875" customWidth="1"/>
    <col min="273" max="273" width="1.54296875" customWidth="1"/>
    <col min="274" max="274" width="0.1796875" customWidth="1"/>
    <col min="275" max="275" width="5" customWidth="1"/>
    <col min="276" max="276" width="1.7265625" customWidth="1"/>
    <col min="277" max="277" width="5" customWidth="1"/>
    <col min="278" max="278" width="13.453125" customWidth="1"/>
    <col min="279" max="280" width="1.7265625" customWidth="1"/>
    <col min="281" max="281" width="3.453125" customWidth="1"/>
    <col min="282" max="282" width="0.81640625" customWidth="1"/>
    <col min="283" max="283" width="3.453125" customWidth="1"/>
    <col min="513" max="513" width="3.453125" customWidth="1"/>
    <col min="514" max="514" width="3.7265625" customWidth="1"/>
    <col min="515" max="515" width="1.26953125" customWidth="1"/>
    <col min="516" max="516" width="6.7265625" customWidth="1"/>
    <col min="517" max="517" width="13.453125" customWidth="1"/>
    <col min="518" max="518" width="5" customWidth="1"/>
    <col min="519" max="519" width="3.453125" customWidth="1"/>
    <col min="520" max="520" width="0.26953125" customWidth="1"/>
    <col min="521" max="521" width="1.26953125" customWidth="1"/>
    <col min="522" max="522" width="5.453125" customWidth="1"/>
    <col min="523" max="523" width="6.453125" customWidth="1"/>
    <col min="524" max="524" width="0.81640625" customWidth="1"/>
    <col min="525" max="525" width="2" customWidth="1"/>
    <col min="526" max="526" width="5.54296875" customWidth="1"/>
    <col min="527" max="527" width="0.81640625" customWidth="1"/>
    <col min="528" max="528" width="2.54296875" customWidth="1"/>
    <col min="529" max="529" width="1.54296875" customWidth="1"/>
    <col min="530" max="530" width="0.1796875" customWidth="1"/>
    <col min="531" max="531" width="5" customWidth="1"/>
    <col min="532" max="532" width="1.7265625" customWidth="1"/>
    <col min="533" max="533" width="5" customWidth="1"/>
    <col min="534" max="534" width="13.453125" customWidth="1"/>
    <col min="535" max="536" width="1.7265625" customWidth="1"/>
    <col min="537" max="537" width="3.453125" customWidth="1"/>
    <col min="538" max="538" width="0.81640625" customWidth="1"/>
    <col min="539" max="539" width="3.453125" customWidth="1"/>
    <col min="769" max="769" width="3.453125" customWidth="1"/>
    <col min="770" max="770" width="3.7265625" customWidth="1"/>
    <col min="771" max="771" width="1.26953125" customWidth="1"/>
    <col min="772" max="772" width="6.7265625" customWidth="1"/>
    <col min="773" max="773" width="13.453125" customWidth="1"/>
    <col min="774" max="774" width="5" customWidth="1"/>
    <col min="775" max="775" width="3.453125" customWidth="1"/>
    <col min="776" max="776" width="0.26953125" customWidth="1"/>
    <col min="777" max="777" width="1.26953125" customWidth="1"/>
    <col min="778" max="778" width="5.453125" customWidth="1"/>
    <col min="779" max="779" width="6.453125" customWidth="1"/>
    <col min="780" max="780" width="0.81640625" customWidth="1"/>
    <col min="781" max="781" width="2" customWidth="1"/>
    <col min="782" max="782" width="5.54296875" customWidth="1"/>
    <col min="783" max="783" width="0.81640625" customWidth="1"/>
    <col min="784" max="784" width="2.54296875" customWidth="1"/>
    <col min="785" max="785" width="1.54296875" customWidth="1"/>
    <col min="786" max="786" width="0.1796875" customWidth="1"/>
    <col min="787" max="787" width="5" customWidth="1"/>
    <col min="788" max="788" width="1.7265625" customWidth="1"/>
    <col min="789" max="789" width="5" customWidth="1"/>
    <col min="790" max="790" width="13.453125" customWidth="1"/>
    <col min="791" max="792" width="1.7265625" customWidth="1"/>
    <col min="793" max="793" width="3.453125" customWidth="1"/>
    <col min="794" max="794" width="0.81640625" customWidth="1"/>
    <col min="795" max="795" width="3.453125" customWidth="1"/>
    <col min="1025" max="1025" width="3.453125" customWidth="1"/>
    <col min="1026" max="1026" width="3.7265625" customWidth="1"/>
    <col min="1027" max="1027" width="1.26953125" customWidth="1"/>
    <col min="1028" max="1028" width="6.7265625" customWidth="1"/>
    <col min="1029" max="1029" width="13.453125" customWidth="1"/>
    <col min="1030" max="1030" width="5" customWidth="1"/>
    <col min="1031" max="1031" width="3.453125" customWidth="1"/>
    <col min="1032" max="1032" width="0.26953125" customWidth="1"/>
    <col min="1033" max="1033" width="1.26953125" customWidth="1"/>
    <col min="1034" max="1034" width="5.453125" customWidth="1"/>
    <col min="1035" max="1035" width="6.453125" customWidth="1"/>
    <col min="1036" max="1036" width="0.81640625" customWidth="1"/>
    <col min="1037" max="1037" width="2" customWidth="1"/>
    <col min="1038" max="1038" width="5.54296875" customWidth="1"/>
    <col min="1039" max="1039" width="0.81640625" customWidth="1"/>
    <col min="1040" max="1040" width="2.54296875" customWidth="1"/>
    <col min="1041" max="1041" width="1.54296875" customWidth="1"/>
    <col min="1042" max="1042" width="0.1796875" customWidth="1"/>
    <col min="1043" max="1043" width="5" customWidth="1"/>
    <col min="1044" max="1044" width="1.7265625" customWidth="1"/>
    <col min="1045" max="1045" width="5" customWidth="1"/>
    <col min="1046" max="1046" width="13.453125" customWidth="1"/>
    <col min="1047" max="1048" width="1.7265625" customWidth="1"/>
    <col min="1049" max="1049" width="3.453125" customWidth="1"/>
    <col min="1050" max="1050" width="0.81640625" customWidth="1"/>
    <col min="1051" max="1051" width="3.453125" customWidth="1"/>
    <col min="1281" max="1281" width="3.453125" customWidth="1"/>
    <col min="1282" max="1282" width="3.7265625" customWidth="1"/>
    <col min="1283" max="1283" width="1.26953125" customWidth="1"/>
    <col min="1284" max="1284" width="6.7265625" customWidth="1"/>
    <col min="1285" max="1285" width="13.453125" customWidth="1"/>
    <col min="1286" max="1286" width="5" customWidth="1"/>
    <col min="1287" max="1287" width="3.453125" customWidth="1"/>
    <col min="1288" max="1288" width="0.26953125" customWidth="1"/>
    <col min="1289" max="1289" width="1.26953125" customWidth="1"/>
    <col min="1290" max="1290" width="5.453125" customWidth="1"/>
    <col min="1291" max="1291" width="6.453125" customWidth="1"/>
    <col min="1292" max="1292" width="0.81640625" customWidth="1"/>
    <col min="1293" max="1293" width="2" customWidth="1"/>
    <col min="1294" max="1294" width="5.54296875" customWidth="1"/>
    <col min="1295" max="1295" width="0.81640625" customWidth="1"/>
    <col min="1296" max="1296" width="2.54296875" customWidth="1"/>
    <col min="1297" max="1297" width="1.54296875" customWidth="1"/>
    <col min="1298" max="1298" width="0.1796875" customWidth="1"/>
    <col min="1299" max="1299" width="5" customWidth="1"/>
    <col min="1300" max="1300" width="1.7265625" customWidth="1"/>
    <col min="1301" max="1301" width="5" customWidth="1"/>
    <col min="1302" max="1302" width="13.453125" customWidth="1"/>
    <col min="1303" max="1304" width="1.7265625" customWidth="1"/>
    <col min="1305" max="1305" width="3.453125" customWidth="1"/>
    <col min="1306" max="1306" width="0.81640625" customWidth="1"/>
    <col min="1307" max="1307" width="3.453125" customWidth="1"/>
    <col min="1537" max="1537" width="3.453125" customWidth="1"/>
    <col min="1538" max="1538" width="3.7265625" customWidth="1"/>
    <col min="1539" max="1539" width="1.26953125" customWidth="1"/>
    <col min="1540" max="1540" width="6.7265625" customWidth="1"/>
    <col min="1541" max="1541" width="13.453125" customWidth="1"/>
    <col min="1542" max="1542" width="5" customWidth="1"/>
    <col min="1543" max="1543" width="3.453125" customWidth="1"/>
    <col min="1544" max="1544" width="0.26953125" customWidth="1"/>
    <col min="1545" max="1545" width="1.26953125" customWidth="1"/>
    <col min="1546" max="1546" width="5.453125" customWidth="1"/>
    <col min="1547" max="1547" width="6.453125" customWidth="1"/>
    <col min="1548" max="1548" width="0.81640625" customWidth="1"/>
    <col min="1549" max="1549" width="2" customWidth="1"/>
    <col min="1550" max="1550" width="5.54296875" customWidth="1"/>
    <col min="1551" max="1551" width="0.81640625" customWidth="1"/>
    <col min="1552" max="1552" width="2.54296875" customWidth="1"/>
    <col min="1553" max="1553" width="1.54296875" customWidth="1"/>
    <col min="1554" max="1554" width="0.1796875" customWidth="1"/>
    <col min="1555" max="1555" width="5" customWidth="1"/>
    <col min="1556" max="1556" width="1.7265625" customWidth="1"/>
    <col min="1557" max="1557" width="5" customWidth="1"/>
    <col min="1558" max="1558" width="13.453125" customWidth="1"/>
    <col min="1559" max="1560" width="1.7265625" customWidth="1"/>
    <col min="1561" max="1561" width="3.453125" customWidth="1"/>
    <col min="1562" max="1562" width="0.81640625" customWidth="1"/>
    <col min="1563" max="1563" width="3.453125" customWidth="1"/>
    <col min="1793" max="1793" width="3.453125" customWidth="1"/>
    <col min="1794" max="1794" width="3.7265625" customWidth="1"/>
    <col min="1795" max="1795" width="1.26953125" customWidth="1"/>
    <col min="1796" max="1796" width="6.7265625" customWidth="1"/>
    <col min="1797" max="1797" width="13.453125" customWidth="1"/>
    <col min="1798" max="1798" width="5" customWidth="1"/>
    <col min="1799" max="1799" width="3.453125" customWidth="1"/>
    <col min="1800" max="1800" width="0.26953125" customWidth="1"/>
    <col min="1801" max="1801" width="1.26953125" customWidth="1"/>
    <col min="1802" max="1802" width="5.453125" customWidth="1"/>
    <col min="1803" max="1803" width="6.453125" customWidth="1"/>
    <col min="1804" max="1804" width="0.81640625" customWidth="1"/>
    <col min="1805" max="1805" width="2" customWidth="1"/>
    <col min="1806" max="1806" width="5.54296875" customWidth="1"/>
    <col min="1807" max="1807" width="0.81640625" customWidth="1"/>
    <col min="1808" max="1808" width="2.54296875" customWidth="1"/>
    <col min="1809" max="1809" width="1.54296875" customWidth="1"/>
    <col min="1810" max="1810" width="0.1796875" customWidth="1"/>
    <col min="1811" max="1811" width="5" customWidth="1"/>
    <col min="1812" max="1812" width="1.7265625" customWidth="1"/>
    <col min="1813" max="1813" width="5" customWidth="1"/>
    <col min="1814" max="1814" width="13.453125" customWidth="1"/>
    <col min="1815" max="1816" width="1.7265625" customWidth="1"/>
    <col min="1817" max="1817" width="3.453125" customWidth="1"/>
    <col min="1818" max="1818" width="0.81640625" customWidth="1"/>
    <col min="1819" max="1819" width="3.453125" customWidth="1"/>
    <col min="2049" max="2049" width="3.453125" customWidth="1"/>
    <col min="2050" max="2050" width="3.7265625" customWidth="1"/>
    <col min="2051" max="2051" width="1.26953125" customWidth="1"/>
    <col min="2052" max="2052" width="6.7265625" customWidth="1"/>
    <col min="2053" max="2053" width="13.453125" customWidth="1"/>
    <col min="2054" max="2054" width="5" customWidth="1"/>
    <col min="2055" max="2055" width="3.453125" customWidth="1"/>
    <col min="2056" max="2056" width="0.26953125" customWidth="1"/>
    <col min="2057" max="2057" width="1.26953125" customWidth="1"/>
    <col min="2058" max="2058" width="5.453125" customWidth="1"/>
    <col min="2059" max="2059" width="6.453125" customWidth="1"/>
    <col min="2060" max="2060" width="0.81640625" customWidth="1"/>
    <col min="2061" max="2061" width="2" customWidth="1"/>
    <col min="2062" max="2062" width="5.54296875" customWidth="1"/>
    <col min="2063" max="2063" width="0.81640625" customWidth="1"/>
    <col min="2064" max="2064" width="2.54296875" customWidth="1"/>
    <col min="2065" max="2065" width="1.54296875" customWidth="1"/>
    <col min="2066" max="2066" width="0.1796875" customWidth="1"/>
    <col min="2067" max="2067" width="5" customWidth="1"/>
    <col min="2068" max="2068" width="1.7265625" customWidth="1"/>
    <col min="2069" max="2069" width="5" customWidth="1"/>
    <col min="2070" max="2070" width="13.453125" customWidth="1"/>
    <col min="2071" max="2072" width="1.7265625" customWidth="1"/>
    <col min="2073" max="2073" width="3.453125" customWidth="1"/>
    <col min="2074" max="2074" width="0.81640625" customWidth="1"/>
    <col min="2075" max="2075" width="3.453125" customWidth="1"/>
    <col min="2305" max="2305" width="3.453125" customWidth="1"/>
    <col min="2306" max="2306" width="3.7265625" customWidth="1"/>
    <col min="2307" max="2307" width="1.26953125" customWidth="1"/>
    <col min="2308" max="2308" width="6.7265625" customWidth="1"/>
    <col min="2309" max="2309" width="13.453125" customWidth="1"/>
    <col min="2310" max="2310" width="5" customWidth="1"/>
    <col min="2311" max="2311" width="3.453125" customWidth="1"/>
    <col min="2312" max="2312" width="0.26953125" customWidth="1"/>
    <col min="2313" max="2313" width="1.26953125" customWidth="1"/>
    <col min="2314" max="2314" width="5.453125" customWidth="1"/>
    <col min="2315" max="2315" width="6.453125" customWidth="1"/>
    <col min="2316" max="2316" width="0.81640625" customWidth="1"/>
    <col min="2317" max="2317" width="2" customWidth="1"/>
    <col min="2318" max="2318" width="5.54296875" customWidth="1"/>
    <col min="2319" max="2319" width="0.81640625" customWidth="1"/>
    <col min="2320" max="2320" width="2.54296875" customWidth="1"/>
    <col min="2321" max="2321" width="1.54296875" customWidth="1"/>
    <col min="2322" max="2322" width="0.1796875" customWidth="1"/>
    <col min="2323" max="2323" width="5" customWidth="1"/>
    <col min="2324" max="2324" width="1.7265625" customWidth="1"/>
    <col min="2325" max="2325" width="5" customWidth="1"/>
    <col min="2326" max="2326" width="13.453125" customWidth="1"/>
    <col min="2327" max="2328" width="1.7265625" customWidth="1"/>
    <col min="2329" max="2329" width="3.453125" customWidth="1"/>
    <col min="2330" max="2330" width="0.81640625" customWidth="1"/>
    <col min="2331" max="2331" width="3.453125" customWidth="1"/>
    <col min="2561" max="2561" width="3.453125" customWidth="1"/>
    <col min="2562" max="2562" width="3.7265625" customWidth="1"/>
    <col min="2563" max="2563" width="1.26953125" customWidth="1"/>
    <col min="2564" max="2564" width="6.7265625" customWidth="1"/>
    <col min="2565" max="2565" width="13.453125" customWidth="1"/>
    <col min="2566" max="2566" width="5" customWidth="1"/>
    <col min="2567" max="2567" width="3.453125" customWidth="1"/>
    <col min="2568" max="2568" width="0.26953125" customWidth="1"/>
    <col min="2569" max="2569" width="1.26953125" customWidth="1"/>
    <col min="2570" max="2570" width="5.453125" customWidth="1"/>
    <col min="2571" max="2571" width="6.453125" customWidth="1"/>
    <col min="2572" max="2572" width="0.81640625" customWidth="1"/>
    <col min="2573" max="2573" width="2" customWidth="1"/>
    <col min="2574" max="2574" width="5.54296875" customWidth="1"/>
    <col min="2575" max="2575" width="0.81640625" customWidth="1"/>
    <col min="2576" max="2576" width="2.54296875" customWidth="1"/>
    <col min="2577" max="2577" width="1.54296875" customWidth="1"/>
    <col min="2578" max="2578" width="0.1796875" customWidth="1"/>
    <col min="2579" max="2579" width="5" customWidth="1"/>
    <col min="2580" max="2580" width="1.7265625" customWidth="1"/>
    <col min="2581" max="2581" width="5" customWidth="1"/>
    <col min="2582" max="2582" width="13.453125" customWidth="1"/>
    <col min="2583" max="2584" width="1.7265625" customWidth="1"/>
    <col min="2585" max="2585" width="3.453125" customWidth="1"/>
    <col min="2586" max="2586" width="0.81640625" customWidth="1"/>
    <col min="2587" max="2587" width="3.453125" customWidth="1"/>
    <col min="2817" max="2817" width="3.453125" customWidth="1"/>
    <col min="2818" max="2818" width="3.7265625" customWidth="1"/>
    <col min="2819" max="2819" width="1.26953125" customWidth="1"/>
    <col min="2820" max="2820" width="6.7265625" customWidth="1"/>
    <col min="2821" max="2821" width="13.453125" customWidth="1"/>
    <col min="2822" max="2822" width="5" customWidth="1"/>
    <col min="2823" max="2823" width="3.453125" customWidth="1"/>
    <col min="2824" max="2824" width="0.26953125" customWidth="1"/>
    <col min="2825" max="2825" width="1.26953125" customWidth="1"/>
    <col min="2826" max="2826" width="5.453125" customWidth="1"/>
    <col min="2827" max="2827" width="6.453125" customWidth="1"/>
    <col min="2828" max="2828" width="0.81640625" customWidth="1"/>
    <col min="2829" max="2829" width="2" customWidth="1"/>
    <col min="2830" max="2830" width="5.54296875" customWidth="1"/>
    <col min="2831" max="2831" width="0.81640625" customWidth="1"/>
    <col min="2832" max="2832" width="2.54296875" customWidth="1"/>
    <col min="2833" max="2833" width="1.54296875" customWidth="1"/>
    <col min="2834" max="2834" width="0.1796875" customWidth="1"/>
    <col min="2835" max="2835" width="5" customWidth="1"/>
    <col min="2836" max="2836" width="1.7265625" customWidth="1"/>
    <col min="2837" max="2837" width="5" customWidth="1"/>
    <col min="2838" max="2838" width="13.453125" customWidth="1"/>
    <col min="2839" max="2840" width="1.7265625" customWidth="1"/>
    <col min="2841" max="2841" width="3.453125" customWidth="1"/>
    <col min="2842" max="2842" width="0.81640625" customWidth="1"/>
    <col min="2843" max="2843" width="3.453125" customWidth="1"/>
    <col min="3073" max="3073" width="3.453125" customWidth="1"/>
    <col min="3074" max="3074" width="3.7265625" customWidth="1"/>
    <col min="3075" max="3075" width="1.26953125" customWidth="1"/>
    <col min="3076" max="3076" width="6.7265625" customWidth="1"/>
    <col min="3077" max="3077" width="13.453125" customWidth="1"/>
    <col min="3078" max="3078" width="5" customWidth="1"/>
    <col min="3079" max="3079" width="3.453125" customWidth="1"/>
    <col min="3080" max="3080" width="0.26953125" customWidth="1"/>
    <col min="3081" max="3081" width="1.26953125" customWidth="1"/>
    <col min="3082" max="3082" width="5.453125" customWidth="1"/>
    <col min="3083" max="3083" width="6.453125" customWidth="1"/>
    <col min="3084" max="3084" width="0.81640625" customWidth="1"/>
    <col min="3085" max="3085" width="2" customWidth="1"/>
    <col min="3086" max="3086" width="5.54296875" customWidth="1"/>
    <col min="3087" max="3087" width="0.81640625" customWidth="1"/>
    <col min="3088" max="3088" width="2.54296875" customWidth="1"/>
    <col min="3089" max="3089" width="1.54296875" customWidth="1"/>
    <col min="3090" max="3090" width="0.1796875" customWidth="1"/>
    <col min="3091" max="3091" width="5" customWidth="1"/>
    <col min="3092" max="3092" width="1.7265625" customWidth="1"/>
    <col min="3093" max="3093" width="5" customWidth="1"/>
    <col min="3094" max="3094" width="13.453125" customWidth="1"/>
    <col min="3095" max="3096" width="1.7265625" customWidth="1"/>
    <col min="3097" max="3097" width="3.453125" customWidth="1"/>
    <col min="3098" max="3098" width="0.81640625" customWidth="1"/>
    <col min="3099" max="3099" width="3.453125" customWidth="1"/>
    <col min="3329" max="3329" width="3.453125" customWidth="1"/>
    <col min="3330" max="3330" width="3.7265625" customWidth="1"/>
    <col min="3331" max="3331" width="1.26953125" customWidth="1"/>
    <col min="3332" max="3332" width="6.7265625" customWidth="1"/>
    <col min="3333" max="3333" width="13.453125" customWidth="1"/>
    <col min="3334" max="3334" width="5" customWidth="1"/>
    <col min="3335" max="3335" width="3.453125" customWidth="1"/>
    <col min="3336" max="3336" width="0.26953125" customWidth="1"/>
    <col min="3337" max="3337" width="1.26953125" customWidth="1"/>
    <col min="3338" max="3338" width="5.453125" customWidth="1"/>
    <col min="3339" max="3339" width="6.453125" customWidth="1"/>
    <col min="3340" max="3340" width="0.81640625" customWidth="1"/>
    <col min="3341" max="3341" width="2" customWidth="1"/>
    <col min="3342" max="3342" width="5.54296875" customWidth="1"/>
    <col min="3343" max="3343" width="0.81640625" customWidth="1"/>
    <col min="3344" max="3344" width="2.54296875" customWidth="1"/>
    <col min="3345" max="3345" width="1.54296875" customWidth="1"/>
    <col min="3346" max="3346" width="0.1796875" customWidth="1"/>
    <col min="3347" max="3347" width="5" customWidth="1"/>
    <col min="3348" max="3348" width="1.7265625" customWidth="1"/>
    <col min="3349" max="3349" width="5" customWidth="1"/>
    <col min="3350" max="3350" width="13.453125" customWidth="1"/>
    <col min="3351" max="3352" width="1.7265625" customWidth="1"/>
    <col min="3353" max="3353" width="3.453125" customWidth="1"/>
    <col min="3354" max="3354" width="0.81640625" customWidth="1"/>
    <col min="3355" max="3355" width="3.453125" customWidth="1"/>
    <col min="3585" max="3585" width="3.453125" customWidth="1"/>
    <col min="3586" max="3586" width="3.7265625" customWidth="1"/>
    <col min="3587" max="3587" width="1.26953125" customWidth="1"/>
    <col min="3588" max="3588" width="6.7265625" customWidth="1"/>
    <col min="3589" max="3589" width="13.453125" customWidth="1"/>
    <col min="3590" max="3590" width="5" customWidth="1"/>
    <col min="3591" max="3591" width="3.453125" customWidth="1"/>
    <col min="3592" max="3592" width="0.26953125" customWidth="1"/>
    <col min="3593" max="3593" width="1.26953125" customWidth="1"/>
    <col min="3594" max="3594" width="5.453125" customWidth="1"/>
    <col min="3595" max="3595" width="6.453125" customWidth="1"/>
    <col min="3596" max="3596" width="0.81640625" customWidth="1"/>
    <col min="3597" max="3597" width="2" customWidth="1"/>
    <col min="3598" max="3598" width="5.54296875" customWidth="1"/>
    <col min="3599" max="3599" width="0.81640625" customWidth="1"/>
    <col min="3600" max="3600" width="2.54296875" customWidth="1"/>
    <col min="3601" max="3601" width="1.54296875" customWidth="1"/>
    <col min="3602" max="3602" width="0.1796875" customWidth="1"/>
    <col min="3603" max="3603" width="5" customWidth="1"/>
    <col min="3604" max="3604" width="1.7265625" customWidth="1"/>
    <col min="3605" max="3605" width="5" customWidth="1"/>
    <col min="3606" max="3606" width="13.453125" customWidth="1"/>
    <col min="3607" max="3608" width="1.7265625" customWidth="1"/>
    <col min="3609" max="3609" width="3.453125" customWidth="1"/>
    <col min="3610" max="3610" width="0.81640625" customWidth="1"/>
    <col min="3611" max="3611" width="3.453125" customWidth="1"/>
    <col min="3841" max="3841" width="3.453125" customWidth="1"/>
    <col min="3842" max="3842" width="3.7265625" customWidth="1"/>
    <col min="3843" max="3843" width="1.26953125" customWidth="1"/>
    <col min="3844" max="3844" width="6.7265625" customWidth="1"/>
    <col min="3845" max="3845" width="13.453125" customWidth="1"/>
    <col min="3846" max="3846" width="5" customWidth="1"/>
    <col min="3847" max="3847" width="3.453125" customWidth="1"/>
    <col min="3848" max="3848" width="0.26953125" customWidth="1"/>
    <col min="3849" max="3849" width="1.26953125" customWidth="1"/>
    <col min="3850" max="3850" width="5.453125" customWidth="1"/>
    <col min="3851" max="3851" width="6.453125" customWidth="1"/>
    <col min="3852" max="3852" width="0.81640625" customWidth="1"/>
    <col min="3853" max="3853" width="2" customWidth="1"/>
    <col min="3854" max="3854" width="5.54296875" customWidth="1"/>
    <col min="3855" max="3855" width="0.81640625" customWidth="1"/>
    <col min="3856" max="3856" width="2.54296875" customWidth="1"/>
    <col min="3857" max="3857" width="1.54296875" customWidth="1"/>
    <col min="3858" max="3858" width="0.1796875" customWidth="1"/>
    <col min="3859" max="3859" width="5" customWidth="1"/>
    <col min="3860" max="3860" width="1.7265625" customWidth="1"/>
    <col min="3861" max="3861" width="5" customWidth="1"/>
    <col min="3862" max="3862" width="13.453125" customWidth="1"/>
    <col min="3863" max="3864" width="1.7265625" customWidth="1"/>
    <col min="3865" max="3865" width="3.453125" customWidth="1"/>
    <col min="3866" max="3866" width="0.81640625" customWidth="1"/>
    <col min="3867" max="3867" width="3.453125" customWidth="1"/>
    <col min="4097" max="4097" width="3.453125" customWidth="1"/>
    <col min="4098" max="4098" width="3.7265625" customWidth="1"/>
    <col min="4099" max="4099" width="1.26953125" customWidth="1"/>
    <col min="4100" max="4100" width="6.7265625" customWidth="1"/>
    <col min="4101" max="4101" width="13.453125" customWidth="1"/>
    <col min="4102" max="4102" width="5" customWidth="1"/>
    <col min="4103" max="4103" width="3.453125" customWidth="1"/>
    <col min="4104" max="4104" width="0.26953125" customWidth="1"/>
    <col min="4105" max="4105" width="1.26953125" customWidth="1"/>
    <col min="4106" max="4106" width="5.453125" customWidth="1"/>
    <col min="4107" max="4107" width="6.453125" customWidth="1"/>
    <col min="4108" max="4108" width="0.81640625" customWidth="1"/>
    <col min="4109" max="4109" width="2" customWidth="1"/>
    <col min="4110" max="4110" width="5.54296875" customWidth="1"/>
    <col min="4111" max="4111" width="0.81640625" customWidth="1"/>
    <col min="4112" max="4112" width="2.54296875" customWidth="1"/>
    <col min="4113" max="4113" width="1.54296875" customWidth="1"/>
    <col min="4114" max="4114" width="0.1796875" customWidth="1"/>
    <col min="4115" max="4115" width="5" customWidth="1"/>
    <col min="4116" max="4116" width="1.7265625" customWidth="1"/>
    <col min="4117" max="4117" width="5" customWidth="1"/>
    <col min="4118" max="4118" width="13.453125" customWidth="1"/>
    <col min="4119" max="4120" width="1.7265625" customWidth="1"/>
    <col min="4121" max="4121" width="3.453125" customWidth="1"/>
    <col min="4122" max="4122" width="0.81640625" customWidth="1"/>
    <col min="4123" max="4123" width="3.453125" customWidth="1"/>
    <col min="4353" max="4353" width="3.453125" customWidth="1"/>
    <col min="4354" max="4354" width="3.7265625" customWidth="1"/>
    <col min="4355" max="4355" width="1.26953125" customWidth="1"/>
    <col min="4356" max="4356" width="6.7265625" customWidth="1"/>
    <col min="4357" max="4357" width="13.453125" customWidth="1"/>
    <col min="4358" max="4358" width="5" customWidth="1"/>
    <col min="4359" max="4359" width="3.453125" customWidth="1"/>
    <col min="4360" max="4360" width="0.26953125" customWidth="1"/>
    <col min="4361" max="4361" width="1.26953125" customWidth="1"/>
    <col min="4362" max="4362" width="5.453125" customWidth="1"/>
    <col min="4363" max="4363" width="6.453125" customWidth="1"/>
    <col min="4364" max="4364" width="0.81640625" customWidth="1"/>
    <col min="4365" max="4365" width="2" customWidth="1"/>
    <col min="4366" max="4366" width="5.54296875" customWidth="1"/>
    <col min="4367" max="4367" width="0.81640625" customWidth="1"/>
    <col min="4368" max="4368" width="2.54296875" customWidth="1"/>
    <col min="4369" max="4369" width="1.54296875" customWidth="1"/>
    <col min="4370" max="4370" width="0.1796875" customWidth="1"/>
    <col min="4371" max="4371" width="5" customWidth="1"/>
    <col min="4372" max="4372" width="1.7265625" customWidth="1"/>
    <col min="4373" max="4373" width="5" customWidth="1"/>
    <col min="4374" max="4374" width="13.453125" customWidth="1"/>
    <col min="4375" max="4376" width="1.7265625" customWidth="1"/>
    <col min="4377" max="4377" width="3.453125" customWidth="1"/>
    <col min="4378" max="4378" width="0.81640625" customWidth="1"/>
    <col min="4379" max="4379" width="3.453125" customWidth="1"/>
    <col min="4609" max="4609" width="3.453125" customWidth="1"/>
    <col min="4610" max="4610" width="3.7265625" customWidth="1"/>
    <col min="4611" max="4611" width="1.26953125" customWidth="1"/>
    <col min="4612" max="4612" width="6.7265625" customWidth="1"/>
    <col min="4613" max="4613" width="13.453125" customWidth="1"/>
    <col min="4614" max="4614" width="5" customWidth="1"/>
    <col min="4615" max="4615" width="3.453125" customWidth="1"/>
    <col min="4616" max="4616" width="0.26953125" customWidth="1"/>
    <col min="4617" max="4617" width="1.26953125" customWidth="1"/>
    <col min="4618" max="4618" width="5.453125" customWidth="1"/>
    <col min="4619" max="4619" width="6.453125" customWidth="1"/>
    <col min="4620" max="4620" width="0.81640625" customWidth="1"/>
    <col min="4621" max="4621" width="2" customWidth="1"/>
    <col min="4622" max="4622" width="5.54296875" customWidth="1"/>
    <col min="4623" max="4623" width="0.81640625" customWidth="1"/>
    <col min="4624" max="4624" width="2.54296875" customWidth="1"/>
    <col min="4625" max="4625" width="1.54296875" customWidth="1"/>
    <col min="4626" max="4626" width="0.1796875" customWidth="1"/>
    <col min="4627" max="4627" width="5" customWidth="1"/>
    <col min="4628" max="4628" width="1.7265625" customWidth="1"/>
    <col min="4629" max="4629" width="5" customWidth="1"/>
    <col min="4630" max="4630" width="13.453125" customWidth="1"/>
    <col min="4631" max="4632" width="1.7265625" customWidth="1"/>
    <col min="4633" max="4633" width="3.453125" customWidth="1"/>
    <col min="4634" max="4634" width="0.81640625" customWidth="1"/>
    <col min="4635" max="4635" width="3.453125" customWidth="1"/>
    <col min="4865" max="4865" width="3.453125" customWidth="1"/>
    <col min="4866" max="4866" width="3.7265625" customWidth="1"/>
    <col min="4867" max="4867" width="1.26953125" customWidth="1"/>
    <col min="4868" max="4868" width="6.7265625" customWidth="1"/>
    <col min="4869" max="4869" width="13.453125" customWidth="1"/>
    <col min="4870" max="4870" width="5" customWidth="1"/>
    <col min="4871" max="4871" width="3.453125" customWidth="1"/>
    <col min="4872" max="4872" width="0.26953125" customWidth="1"/>
    <col min="4873" max="4873" width="1.26953125" customWidth="1"/>
    <col min="4874" max="4874" width="5.453125" customWidth="1"/>
    <col min="4875" max="4875" width="6.453125" customWidth="1"/>
    <col min="4876" max="4876" width="0.81640625" customWidth="1"/>
    <col min="4877" max="4877" width="2" customWidth="1"/>
    <col min="4878" max="4878" width="5.54296875" customWidth="1"/>
    <col min="4879" max="4879" width="0.81640625" customWidth="1"/>
    <col min="4880" max="4880" width="2.54296875" customWidth="1"/>
    <col min="4881" max="4881" width="1.54296875" customWidth="1"/>
    <col min="4882" max="4882" width="0.1796875" customWidth="1"/>
    <col min="4883" max="4883" width="5" customWidth="1"/>
    <col min="4884" max="4884" width="1.7265625" customWidth="1"/>
    <col min="4885" max="4885" width="5" customWidth="1"/>
    <col min="4886" max="4886" width="13.453125" customWidth="1"/>
    <col min="4887" max="4888" width="1.7265625" customWidth="1"/>
    <col min="4889" max="4889" width="3.453125" customWidth="1"/>
    <col min="4890" max="4890" width="0.81640625" customWidth="1"/>
    <col min="4891" max="4891" width="3.453125" customWidth="1"/>
    <col min="5121" max="5121" width="3.453125" customWidth="1"/>
    <col min="5122" max="5122" width="3.7265625" customWidth="1"/>
    <col min="5123" max="5123" width="1.26953125" customWidth="1"/>
    <col min="5124" max="5124" width="6.7265625" customWidth="1"/>
    <col min="5125" max="5125" width="13.453125" customWidth="1"/>
    <col min="5126" max="5126" width="5" customWidth="1"/>
    <col min="5127" max="5127" width="3.453125" customWidth="1"/>
    <col min="5128" max="5128" width="0.26953125" customWidth="1"/>
    <col min="5129" max="5129" width="1.26953125" customWidth="1"/>
    <col min="5130" max="5130" width="5.453125" customWidth="1"/>
    <col min="5131" max="5131" width="6.453125" customWidth="1"/>
    <col min="5132" max="5132" width="0.81640625" customWidth="1"/>
    <col min="5133" max="5133" width="2" customWidth="1"/>
    <col min="5134" max="5134" width="5.54296875" customWidth="1"/>
    <col min="5135" max="5135" width="0.81640625" customWidth="1"/>
    <col min="5136" max="5136" width="2.54296875" customWidth="1"/>
    <col min="5137" max="5137" width="1.54296875" customWidth="1"/>
    <col min="5138" max="5138" width="0.1796875" customWidth="1"/>
    <col min="5139" max="5139" width="5" customWidth="1"/>
    <col min="5140" max="5140" width="1.7265625" customWidth="1"/>
    <col min="5141" max="5141" width="5" customWidth="1"/>
    <col min="5142" max="5142" width="13.453125" customWidth="1"/>
    <col min="5143" max="5144" width="1.7265625" customWidth="1"/>
    <col min="5145" max="5145" width="3.453125" customWidth="1"/>
    <col min="5146" max="5146" width="0.81640625" customWidth="1"/>
    <col min="5147" max="5147" width="3.453125" customWidth="1"/>
    <col min="5377" max="5377" width="3.453125" customWidth="1"/>
    <col min="5378" max="5378" width="3.7265625" customWidth="1"/>
    <col min="5379" max="5379" width="1.26953125" customWidth="1"/>
    <col min="5380" max="5380" width="6.7265625" customWidth="1"/>
    <col min="5381" max="5381" width="13.453125" customWidth="1"/>
    <col min="5382" max="5382" width="5" customWidth="1"/>
    <col min="5383" max="5383" width="3.453125" customWidth="1"/>
    <col min="5384" max="5384" width="0.26953125" customWidth="1"/>
    <col min="5385" max="5385" width="1.26953125" customWidth="1"/>
    <col min="5386" max="5386" width="5.453125" customWidth="1"/>
    <col min="5387" max="5387" width="6.453125" customWidth="1"/>
    <col min="5388" max="5388" width="0.81640625" customWidth="1"/>
    <col min="5389" max="5389" width="2" customWidth="1"/>
    <col min="5390" max="5390" width="5.54296875" customWidth="1"/>
    <col min="5391" max="5391" width="0.81640625" customWidth="1"/>
    <col min="5392" max="5392" width="2.54296875" customWidth="1"/>
    <col min="5393" max="5393" width="1.54296875" customWidth="1"/>
    <col min="5394" max="5394" width="0.1796875" customWidth="1"/>
    <col min="5395" max="5395" width="5" customWidth="1"/>
    <col min="5396" max="5396" width="1.7265625" customWidth="1"/>
    <col min="5397" max="5397" width="5" customWidth="1"/>
    <col min="5398" max="5398" width="13.453125" customWidth="1"/>
    <col min="5399" max="5400" width="1.7265625" customWidth="1"/>
    <col min="5401" max="5401" width="3.453125" customWidth="1"/>
    <col min="5402" max="5402" width="0.81640625" customWidth="1"/>
    <col min="5403" max="5403" width="3.453125" customWidth="1"/>
    <col min="5633" max="5633" width="3.453125" customWidth="1"/>
    <col min="5634" max="5634" width="3.7265625" customWidth="1"/>
    <col min="5635" max="5635" width="1.26953125" customWidth="1"/>
    <col min="5636" max="5636" width="6.7265625" customWidth="1"/>
    <col min="5637" max="5637" width="13.453125" customWidth="1"/>
    <col min="5638" max="5638" width="5" customWidth="1"/>
    <col min="5639" max="5639" width="3.453125" customWidth="1"/>
    <col min="5640" max="5640" width="0.26953125" customWidth="1"/>
    <col min="5641" max="5641" width="1.26953125" customWidth="1"/>
    <col min="5642" max="5642" width="5.453125" customWidth="1"/>
    <col min="5643" max="5643" width="6.453125" customWidth="1"/>
    <col min="5644" max="5644" width="0.81640625" customWidth="1"/>
    <col min="5645" max="5645" width="2" customWidth="1"/>
    <col min="5646" max="5646" width="5.54296875" customWidth="1"/>
    <col min="5647" max="5647" width="0.81640625" customWidth="1"/>
    <col min="5648" max="5648" width="2.54296875" customWidth="1"/>
    <col min="5649" max="5649" width="1.54296875" customWidth="1"/>
    <col min="5650" max="5650" width="0.1796875" customWidth="1"/>
    <col min="5651" max="5651" width="5" customWidth="1"/>
    <col min="5652" max="5652" width="1.7265625" customWidth="1"/>
    <col min="5653" max="5653" width="5" customWidth="1"/>
    <col min="5654" max="5654" width="13.453125" customWidth="1"/>
    <col min="5655" max="5656" width="1.7265625" customWidth="1"/>
    <col min="5657" max="5657" width="3.453125" customWidth="1"/>
    <col min="5658" max="5658" width="0.81640625" customWidth="1"/>
    <col min="5659" max="5659" width="3.453125" customWidth="1"/>
    <col min="5889" max="5889" width="3.453125" customWidth="1"/>
    <col min="5890" max="5890" width="3.7265625" customWidth="1"/>
    <col min="5891" max="5891" width="1.26953125" customWidth="1"/>
    <col min="5892" max="5892" width="6.7265625" customWidth="1"/>
    <col min="5893" max="5893" width="13.453125" customWidth="1"/>
    <col min="5894" max="5894" width="5" customWidth="1"/>
    <col min="5895" max="5895" width="3.453125" customWidth="1"/>
    <col min="5896" max="5896" width="0.26953125" customWidth="1"/>
    <col min="5897" max="5897" width="1.26953125" customWidth="1"/>
    <col min="5898" max="5898" width="5.453125" customWidth="1"/>
    <col min="5899" max="5899" width="6.453125" customWidth="1"/>
    <col min="5900" max="5900" width="0.81640625" customWidth="1"/>
    <col min="5901" max="5901" width="2" customWidth="1"/>
    <col min="5902" max="5902" width="5.54296875" customWidth="1"/>
    <col min="5903" max="5903" width="0.81640625" customWidth="1"/>
    <col min="5904" max="5904" width="2.54296875" customWidth="1"/>
    <col min="5905" max="5905" width="1.54296875" customWidth="1"/>
    <col min="5906" max="5906" width="0.1796875" customWidth="1"/>
    <col min="5907" max="5907" width="5" customWidth="1"/>
    <col min="5908" max="5908" width="1.7265625" customWidth="1"/>
    <col min="5909" max="5909" width="5" customWidth="1"/>
    <col min="5910" max="5910" width="13.453125" customWidth="1"/>
    <col min="5911" max="5912" width="1.7265625" customWidth="1"/>
    <col min="5913" max="5913" width="3.453125" customWidth="1"/>
    <col min="5914" max="5914" width="0.81640625" customWidth="1"/>
    <col min="5915" max="5915" width="3.453125" customWidth="1"/>
    <col min="6145" max="6145" width="3.453125" customWidth="1"/>
    <col min="6146" max="6146" width="3.7265625" customWidth="1"/>
    <col min="6147" max="6147" width="1.26953125" customWidth="1"/>
    <col min="6148" max="6148" width="6.7265625" customWidth="1"/>
    <col min="6149" max="6149" width="13.453125" customWidth="1"/>
    <col min="6150" max="6150" width="5" customWidth="1"/>
    <col min="6151" max="6151" width="3.453125" customWidth="1"/>
    <col min="6152" max="6152" width="0.26953125" customWidth="1"/>
    <col min="6153" max="6153" width="1.26953125" customWidth="1"/>
    <col min="6154" max="6154" width="5.453125" customWidth="1"/>
    <col min="6155" max="6155" width="6.453125" customWidth="1"/>
    <col min="6156" max="6156" width="0.81640625" customWidth="1"/>
    <col min="6157" max="6157" width="2" customWidth="1"/>
    <col min="6158" max="6158" width="5.54296875" customWidth="1"/>
    <col min="6159" max="6159" width="0.81640625" customWidth="1"/>
    <col min="6160" max="6160" width="2.54296875" customWidth="1"/>
    <col min="6161" max="6161" width="1.54296875" customWidth="1"/>
    <col min="6162" max="6162" width="0.1796875" customWidth="1"/>
    <col min="6163" max="6163" width="5" customWidth="1"/>
    <col min="6164" max="6164" width="1.7265625" customWidth="1"/>
    <col min="6165" max="6165" width="5" customWidth="1"/>
    <col min="6166" max="6166" width="13.453125" customWidth="1"/>
    <col min="6167" max="6168" width="1.7265625" customWidth="1"/>
    <col min="6169" max="6169" width="3.453125" customWidth="1"/>
    <col min="6170" max="6170" width="0.81640625" customWidth="1"/>
    <col min="6171" max="6171" width="3.453125" customWidth="1"/>
    <col min="6401" max="6401" width="3.453125" customWidth="1"/>
    <col min="6402" max="6402" width="3.7265625" customWidth="1"/>
    <col min="6403" max="6403" width="1.26953125" customWidth="1"/>
    <col min="6404" max="6404" width="6.7265625" customWidth="1"/>
    <col min="6405" max="6405" width="13.453125" customWidth="1"/>
    <col min="6406" max="6406" width="5" customWidth="1"/>
    <col min="6407" max="6407" width="3.453125" customWidth="1"/>
    <col min="6408" max="6408" width="0.26953125" customWidth="1"/>
    <col min="6409" max="6409" width="1.26953125" customWidth="1"/>
    <col min="6410" max="6410" width="5.453125" customWidth="1"/>
    <col min="6411" max="6411" width="6.453125" customWidth="1"/>
    <col min="6412" max="6412" width="0.81640625" customWidth="1"/>
    <col min="6413" max="6413" width="2" customWidth="1"/>
    <col min="6414" max="6414" width="5.54296875" customWidth="1"/>
    <col min="6415" max="6415" width="0.81640625" customWidth="1"/>
    <col min="6416" max="6416" width="2.54296875" customWidth="1"/>
    <col min="6417" max="6417" width="1.54296875" customWidth="1"/>
    <col min="6418" max="6418" width="0.1796875" customWidth="1"/>
    <col min="6419" max="6419" width="5" customWidth="1"/>
    <col min="6420" max="6420" width="1.7265625" customWidth="1"/>
    <col min="6421" max="6421" width="5" customWidth="1"/>
    <col min="6422" max="6422" width="13.453125" customWidth="1"/>
    <col min="6423" max="6424" width="1.7265625" customWidth="1"/>
    <col min="6425" max="6425" width="3.453125" customWidth="1"/>
    <col min="6426" max="6426" width="0.81640625" customWidth="1"/>
    <col min="6427" max="6427" width="3.453125" customWidth="1"/>
    <col min="6657" max="6657" width="3.453125" customWidth="1"/>
    <col min="6658" max="6658" width="3.7265625" customWidth="1"/>
    <col min="6659" max="6659" width="1.26953125" customWidth="1"/>
    <col min="6660" max="6660" width="6.7265625" customWidth="1"/>
    <col min="6661" max="6661" width="13.453125" customWidth="1"/>
    <col min="6662" max="6662" width="5" customWidth="1"/>
    <col min="6663" max="6663" width="3.453125" customWidth="1"/>
    <col min="6664" max="6664" width="0.26953125" customWidth="1"/>
    <col min="6665" max="6665" width="1.26953125" customWidth="1"/>
    <col min="6666" max="6666" width="5.453125" customWidth="1"/>
    <col min="6667" max="6667" width="6.453125" customWidth="1"/>
    <col min="6668" max="6668" width="0.81640625" customWidth="1"/>
    <col min="6669" max="6669" width="2" customWidth="1"/>
    <col min="6670" max="6670" width="5.54296875" customWidth="1"/>
    <col min="6671" max="6671" width="0.81640625" customWidth="1"/>
    <col min="6672" max="6672" width="2.54296875" customWidth="1"/>
    <col min="6673" max="6673" width="1.54296875" customWidth="1"/>
    <col min="6674" max="6674" width="0.1796875" customWidth="1"/>
    <col min="6675" max="6675" width="5" customWidth="1"/>
    <col min="6676" max="6676" width="1.7265625" customWidth="1"/>
    <col min="6677" max="6677" width="5" customWidth="1"/>
    <col min="6678" max="6678" width="13.453125" customWidth="1"/>
    <col min="6679" max="6680" width="1.7265625" customWidth="1"/>
    <col min="6681" max="6681" width="3.453125" customWidth="1"/>
    <col min="6682" max="6682" width="0.81640625" customWidth="1"/>
    <col min="6683" max="6683" width="3.453125" customWidth="1"/>
    <col min="6913" max="6913" width="3.453125" customWidth="1"/>
    <col min="6914" max="6914" width="3.7265625" customWidth="1"/>
    <col min="6915" max="6915" width="1.26953125" customWidth="1"/>
    <col min="6916" max="6916" width="6.7265625" customWidth="1"/>
    <col min="6917" max="6917" width="13.453125" customWidth="1"/>
    <col min="6918" max="6918" width="5" customWidth="1"/>
    <col min="6919" max="6919" width="3.453125" customWidth="1"/>
    <col min="6920" max="6920" width="0.26953125" customWidth="1"/>
    <col min="6921" max="6921" width="1.26953125" customWidth="1"/>
    <col min="6922" max="6922" width="5.453125" customWidth="1"/>
    <col min="6923" max="6923" width="6.453125" customWidth="1"/>
    <col min="6924" max="6924" width="0.81640625" customWidth="1"/>
    <col min="6925" max="6925" width="2" customWidth="1"/>
    <col min="6926" max="6926" width="5.54296875" customWidth="1"/>
    <col min="6927" max="6927" width="0.81640625" customWidth="1"/>
    <col min="6928" max="6928" width="2.54296875" customWidth="1"/>
    <col min="6929" max="6929" width="1.54296875" customWidth="1"/>
    <col min="6930" max="6930" width="0.1796875" customWidth="1"/>
    <col min="6931" max="6931" width="5" customWidth="1"/>
    <col min="6932" max="6932" width="1.7265625" customWidth="1"/>
    <col min="6933" max="6933" width="5" customWidth="1"/>
    <col min="6934" max="6934" width="13.453125" customWidth="1"/>
    <col min="6935" max="6936" width="1.7265625" customWidth="1"/>
    <col min="6937" max="6937" width="3.453125" customWidth="1"/>
    <col min="6938" max="6938" width="0.81640625" customWidth="1"/>
    <col min="6939" max="6939" width="3.453125" customWidth="1"/>
    <col min="7169" max="7169" width="3.453125" customWidth="1"/>
    <col min="7170" max="7170" width="3.7265625" customWidth="1"/>
    <col min="7171" max="7171" width="1.26953125" customWidth="1"/>
    <col min="7172" max="7172" width="6.7265625" customWidth="1"/>
    <col min="7173" max="7173" width="13.453125" customWidth="1"/>
    <col min="7174" max="7174" width="5" customWidth="1"/>
    <col min="7175" max="7175" width="3.453125" customWidth="1"/>
    <col min="7176" max="7176" width="0.26953125" customWidth="1"/>
    <col min="7177" max="7177" width="1.26953125" customWidth="1"/>
    <col min="7178" max="7178" width="5.453125" customWidth="1"/>
    <col min="7179" max="7179" width="6.453125" customWidth="1"/>
    <col min="7180" max="7180" width="0.81640625" customWidth="1"/>
    <col min="7181" max="7181" width="2" customWidth="1"/>
    <col min="7182" max="7182" width="5.54296875" customWidth="1"/>
    <col min="7183" max="7183" width="0.81640625" customWidth="1"/>
    <col min="7184" max="7184" width="2.54296875" customWidth="1"/>
    <col min="7185" max="7185" width="1.54296875" customWidth="1"/>
    <col min="7186" max="7186" width="0.1796875" customWidth="1"/>
    <col min="7187" max="7187" width="5" customWidth="1"/>
    <col min="7188" max="7188" width="1.7265625" customWidth="1"/>
    <col min="7189" max="7189" width="5" customWidth="1"/>
    <col min="7190" max="7190" width="13.453125" customWidth="1"/>
    <col min="7191" max="7192" width="1.7265625" customWidth="1"/>
    <col min="7193" max="7193" width="3.453125" customWidth="1"/>
    <col min="7194" max="7194" width="0.81640625" customWidth="1"/>
    <col min="7195" max="7195" width="3.453125" customWidth="1"/>
    <col min="7425" max="7425" width="3.453125" customWidth="1"/>
    <col min="7426" max="7426" width="3.7265625" customWidth="1"/>
    <col min="7427" max="7427" width="1.26953125" customWidth="1"/>
    <col min="7428" max="7428" width="6.7265625" customWidth="1"/>
    <col min="7429" max="7429" width="13.453125" customWidth="1"/>
    <col min="7430" max="7430" width="5" customWidth="1"/>
    <col min="7431" max="7431" width="3.453125" customWidth="1"/>
    <col min="7432" max="7432" width="0.26953125" customWidth="1"/>
    <col min="7433" max="7433" width="1.26953125" customWidth="1"/>
    <col min="7434" max="7434" width="5.453125" customWidth="1"/>
    <col min="7435" max="7435" width="6.453125" customWidth="1"/>
    <col min="7436" max="7436" width="0.81640625" customWidth="1"/>
    <col min="7437" max="7437" width="2" customWidth="1"/>
    <col min="7438" max="7438" width="5.54296875" customWidth="1"/>
    <col min="7439" max="7439" width="0.81640625" customWidth="1"/>
    <col min="7440" max="7440" width="2.54296875" customWidth="1"/>
    <col min="7441" max="7441" width="1.54296875" customWidth="1"/>
    <col min="7442" max="7442" width="0.1796875" customWidth="1"/>
    <col min="7443" max="7443" width="5" customWidth="1"/>
    <col min="7444" max="7444" width="1.7265625" customWidth="1"/>
    <col min="7445" max="7445" width="5" customWidth="1"/>
    <col min="7446" max="7446" width="13.453125" customWidth="1"/>
    <col min="7447" max="7448" width="1.7265625" customWidth="1"/>
    <col min="7449" max="7449" width="3.453125" customWidth="1"/>
    <col min="7450" max="7450" width="0.81640625" customWidth="1"/>
    <col min="7451" max="7451" width="3.453125" customWidth="1"/>
    <col min="7681" max="7681" width="3.453125" customWidth="1"/>
    <col min="7682" max="7682" width="3.7265625" customWidth="1"/>
    <col min="7683" max="7683" width="1.26953125" customWidth="1"/>
    <col min="7684" max="7684" width="6.7265625" customWidth="1"/>
    <col min="7685" max="7685" width="13.453125" customWidth="1"/>
    <col min="7686" max="7686" width="5" customWidth="1"/>
    <col min="7687" max="7687" width="3.453125" customWidth="1"/>
    <col min="7688" max="7688" width="0.26953125" customWidth="1"/>
    <col min="7689" max="7689" width="1.26953125" customWidth="1"/>
    <col min="7690" max="7690" width="5.453125" customWidth="1"/>
    <col min="7691" max="7691" width="6.453125" customWidth="1"/>
    <col min="7692" max="7692" width="0.81640625" customWidth="1"/>
    <col min="7693" max="7693" width="2" customWidth="1"/>
    <col min="7694" max="7694" width="5.54296875" customWidth="1"/>
    <col min="7695" max="7695" width="0.81640625" customWidth="1"/>
    <col min="7696" max="7696" width="2.54296875" customWidth="1"/>
    <col min="7697" max="7697" width="1.54296875" customWidth="1"/>
    <col min="7698" max="7698" width="0.1796875" customWidth="1"/>
    <col min="7699" max="7699" width="5" customWidth="1"/>
    <col min="7700" max="7700" width="1.7265625" customWidth="1"/>
    <col min="7701" max="7701" width="5" customWidth="1"/>
    <col min="7702" max="7702" width="13.453125" customWidth="1"/>
    <col min="7703" max="7704" width="1.7265625" customWidth="1"/>
    <col min="7705" max="7705" width="3.453125" customWidth="1"/>
    <col min="7706" max="7706" width="0.81640625" customWidth="1"/>
    <col min="7707" max="7707" width="3.453125" customWidth="1"/>
    <col min="7937" max="7937" width="3.453125" customWidth="1"/>
    <col min="7938" max="7938" width="3.7265625" customWidth="1"/>
    <col min="7939" max="7939" width="1.26953125" customWidth="1"/>
    <col min="7940" max="7940" width="6.7265625" customWidth="1"/>
    <col min="7941" max="7941" width="13.453125" customWidth="1"/>
    <col min="7942" max="7942" width="5" customWidth="1"/>
    <col min="7943" max="7943" width="3.453125" customWidth="1"/>
    <col min="7944" max="7944" width="0.26953125" customWidth="1"/>
    <col min="7945" max="7945" width="1.26953125" customWidth="1"/>
    <col min="7946" max="7946" width="5.453125" customWidth="1"/>
    <col min="7947" max="7947" width="6.453125" customWidth="1"/>
    <col min="7948" max="7948" width="0.81640625" customWidth="1"/>
    <col min="7949" max="7949" width="2" customWidth="1"/>
    <col min="7950" max="7950" width="5.54296875" customWidth="1"/>
    <col min="7951" max="7951" width="0.81640625" customWidth="1"/>
    <col min="7952" max="7952" width="2.54296875" customWidth="1"/>
    <col min="7953" max="7953" width="1.54296875" customWidth="1"/>
    <col min="7954" max="7954" width="0.1796875" customWidth="1"/>
    <col min="7955" max="7955" width="5" customWidth="1"/>
    <col min="7956" max="7956" width="1.7265625" customWidth="1"/>
    <col min="7957" max="7957" width="5" customWidth="1"/>
    <col min="7958" max="7958" width="13.453125" customWidth="1"/>
    <col min="7959" max="7960" width="1.7265625" customWidth="1"/>
    <col min="7961" max="7961" width="3.453125" customWidth="1"/>
    <col min="7962" max="7962" width="0.81640625" customWidth="1"/>
    <col min="7963" max="7963" width="3.453125" customWidth="1"/>
    <col min="8193" max="8193" width="3.453125" customWidth="1"/>
    <col min="8194" max="8194" width="3.7265625" customWidth="1"/>
    <col min="8195" max="8195" width="1.26953125" customWidth="1"/>
    <col min="8196" max="8196" width="6.7265625" customWidth="1"/>
    <col min="8197" max="8197" width="13.453125" customWidth="1"/>
    <col min="8198" max="8198" width="5" customWidth="1"/>
    <col min="8199" max="8199" width="3.453125" customWidth="1"/>
    <col min="8200" max="8200" width="0.26953125" customWidth="1"/>
    <col min="8201" max="8201" width="1.26953125" customWidth="1"/>
    <col min="8202" max="8202" width="5.453125" customWidth="1"/>
    <col min="8203" max="8203" width="6.453125" customWidth="1"/>
    <col min="8204" max="8204" width="0.81640625" customWidth="1"/>
    <col min="8205" max="8205" width="2" customWidth="1"/>
    <col min="8206" max="8206" width="5.54296875" customWidth="1"/>
    <col min="8207" max="8207" width="0.81640625" customWidth="1"/>
    <col min="8208" max="8208" width="2.54296875" customWidth="1"/>
    <col min="8209" max="8209" width="1.54296875" customWidth="1"/>
    <col min="8210" max="8210" width="0.1796875" customWidth="1"/>
    <col min="8211" max="8211" width="5" customWidth="1"/>
    <col min="8212" max="8212" width="1.7265625" customWidth="1"/>
    <col min="8213" max="8213" width="5" customWidth="1"/>
    <col min="8214" max="8214" width="13.453125" customWidth="1"/>
    <col min="8215" max="8216" width="1.7265625" customWidth="1"/>
    <col min="8217" max="8217" width="3.453125" customWidth="1"/>
    <col min="8218" max="8218" width="0.81640625" customWidth="1"/>
    <col min="8219" max="8219" width="3.453125" customWidth="1"/>
    <col min="8449" max="8449" width="3.453125" customWidth="1"/>
    <col min="8450" max="8450" width="3.7265625" customWidth="1"/>
    <col min="8451" max="8451" width="1.26953125" customWidth="1"/>
    <col min="8452" max="8452" width="6.7265625" customWidth="1"/>
    <col min="8453" max="8453" width="13.453125" customWidth="1"/>
    <col min="8454" max="8454" width="5" customWidth="1"/>
    <col min="8455" max="8455" width="3.453125" customWidth="1"/>
    <col min="8456" max="8456" width="0.26953125" customWidth="1"/>
    <col min="8457" max="8457" width="1.26953125" customWidth="1"/>
    <col min="8458" max="8458" width="5.453125" customWidth="1"/>
    <col min="8459" max="8459" width="6.453125" customWidth="1"/>
    <col min="8460" max="8460" width="0.81640625" customWidth="1"/>
    <col min="8461" max="8461" width="2" customWidth="1"/>
    <col min="8462" max="8462" width="5.54296875" customWidth="1"/>
    <col min="8463" max="8463" width="0.81640625" customWidth="1"/>
    <col min="8464" max="8464" width="2.54296875" customWidth="1"/>
    <col min="8465" max="8465" width="1.54296875" customWidth="1"/>
    <col min="8466" max="8466" width="0.1796875" customWidth="1"/>
    <col min="8467" max="8467" width="5" customWidth="1"/>
    <col min="8468" max="8468" width="1.7265625" customWidth="1"/>
    <col min="8469" max="8469" width="5" customWidth="1"/>
    <col min="8470" max="8470" width="13.453125" customWidth="1"/>
    <col min="8471" max="8472" width="1.7265625" customWidth="1"/>
    <col min="8473" max="8473" width="3.453125" customWidth="1"/>
    <col min="8474" max="8474" width="0.81640625" customWidth="1"/>
    <col min="8475" max="8475" width="3.453125" customWidth="1"/>
    <col min="8705" max="8705" width="3.453125" customWidth="1"/>
    <col min="8706" max="8706" width="3.7265625" customWidth="1"/>
    <col min="8707" max="8707" width="1.26953125" customWidth="1"/>
    <col min="8708" max="8708" width="6.7265625" customWidth="1"/>
    <col min="8709" max="8709" width="13.453125" customWidth="1"/>
    <col min="8710" max="8710" width="5" customWidth="1"/>
    <col min="8711" max="8711" width="3.453125" customWidth="1"/>
    <col min="8712" max="8712" width="0.26953125" customWidth="1"/>
    <col min="8713" max="8713" width="1.26953125" customWidth="1"/>
    <col min="8714" max="8714" width="5.453125" customWidth="1"/>
    <col min="8715" max="8715" width="6.453125" customWidth="1"/>
    <col min="8716" max="8716" width="0.81640625" customWidth="1"/>
    <col min="8717" max="8717" width="2" customWidth="1"/>
    <col min="8718" max="8718" width="5.54296875" customWidth="1"/>
    <col min="8719" max="8719" width="0.81640625" customWidth="1"/>
    <col min="8720" max="8720" width="2.54296875" customWidth="1"/>
    <col min="8721" max="8721" width="1.54296875" customWidth="1"/>
    <col min="8722" max="8722" width="0.1796875" customWidth="1"/>
    <col min="8723" max="8723" width="5" customWidth="1"/>
    <col min="8724" max="8724" width="1.7265625" customWidth="1"/>
    <col min="8725" max="8725" width="5" customWidth="1"/>
    <col min="8726" max="8726" width="13.453125" customWidth="1"/>
    <col min="8727" max="8728" width="1.7265625" customWidth="1"/>
    <col min="8729" max="8729" width="3.453125" customWidth="1"/>
    <col min="8730" max="8730" width="0.81640625" customWidth="1"/>
    <col min="8731" max="8731" width="3.453125" customWidth="1"/>
    <col min="8961" max="8961" width="3.453125" customWidth="1"/>
    <col min="8962" max="8962" width="3.7265625" customWidth="1"/>
    <col min="8963" max="8963" width="1.26953125" customWidth="1"/>
    <col min="8964" max="8964" width="6.7265625" customWidth="1"/>
    <col min="8965" max="8965" width="13.453125" customWidth="1"/>
    <col min="8966" max="8966" width="5" customWidth="1"/>
    <col min="8967" max="8967" width="3.453125" customWidth="1"/>
    <col min="8968" max="8968" width="0.26953125" customWidth="1"/>
    <col min="8969" max="8969" width="1.26953125" customWidth="1"/>
    <col min="8970" max="8970" width="5.453125" customWidth="1"/>
    <col min="8971" max="8971" width="6.453125" customWidth="1"/>
    <col min="8972" max="8972" width="0.81640625" customWidth="1"/>
    <col min="8973" max="8973" width="2" customWidth="1"/>
    <col min="8974" max="8974" width="5.54296875" customWidth="1"/>
    <col min="8975" max="8975" width="0.81640625" customWidth="1"/>
    <col min="8976" max="8976" width="2.54296875" customWidth="1"/>
    <col min="8977" max="8977" width="1.54296875" customWidth="1"/>
    <col min="8978" max="8978" width="0.1796875" customWidth="1"/>
    <col min="8979" max="8979" width="5" customWidth="1"/>
    <col min="8980" max="8980" width="1.7265625" customWidth="1"/>
    <col min="8981" max="8981" width="5" customWidth="1"/>
    <col min="8982" max="8982" width="13.453125" customWidth="1"/>
    <col min="8983" max="8984" width="1.7265625" customWidth="1"/>
    <col min="8985" max="8985" width="3.453125" customWidth="1"/>
    <col min="8986" max="8986" width="0.81640625" customWidth="1"/>
    <col min="8987" max="8987" width="3.453125" customWidth="1"/>
    <col min="9217" max="9217" width="3.453125" customWidth="1"/>
    <col min="9218" max="9218" width="3.7265625" customWidth="1"/>
    <col min="9219" max="9219" width="1.26953125" customWidth="1"/>
    <col min="9220" max="9220" width="6.7265625" customWidth="1"/>
    <col min="9221" max="9221" width="13.453125" customWidth="1"/>
    <col min="9222" max="9222" width="5" customWidth="1"/>
    <col min="9223" max="9223" width="3.453125" customWidth="1"/>
    <col min="9224" max="9224" width="0.26953125" customWidth="1"/>
    <col min="9225" max="9225" width="1.26953125" customWidth="1"/>
    <col min="9226" max="9226" width="5.453125" customWidth="1"/>
    <col min="9227" max="9227" width="6.453125" customWidth="1"/>
    <col min="9228" max="9228" width="0.81640625" customWidth="1"/>
    <col min="9229" max="9229" width="2" customWidth="1"/>
    <col min="9230" max="9230" width="5.54296875" customWidth="1"/>
    <col min="9231" max="9231" width="0.81640625" customWidth="1"/>
    <col min="9232" max="9232" width="2.54296875" customWidth="1"/>
    <col min="9233" max="9233" width="1.54296875" customWidth="1"/>
    <col min="9234" max="9234" width="0.1796875" customWidth="1"/>
    <col min="9235" max="9235" width="5" customWidth="1"/>
    <col min="9236" max="9236" width="1.7265625" customWidth="1"/>
    <col min="9237" max="9237" width="5" customWidth="1"/>
    <col min="9238" max="9238" width="13.453125" customWidth="1"/>
    <col min="9239" max="9240" width="1.7265625" customWidth="1"/>
    <col min="9241" max="9241" width="3.453125" customWidth="1"/>
    <col min="9242" max="9242" width="0.81640625" customWidth="1"/>
    <col min="9243" max="9243" width="3.453125" customWidth="1"/>
    <col min="9473" max="9473" width="3.453125" customWidth="1"/>
    <col min="9474" max="9474" width="3.7265625" customWidth="1"/>
    <col min="9475" max="9475" width="1.26953125" customWidth="1"/>
    <col min="9476" max="9476" width="6.7265625" customWidth="1"/>
    <col min="9477" max="9477" width="13.453125" customWidth="1"/>
    <col min="9478" max="9478" width="5" customWidth="1"/>
    <col min="9479" max="9479" width="3.453125" customWidth="1"/>
    <col min="9480" max="9480" width="0.26953125" customWidth="1"/>
    <col min="9481" max="9481" width="1.26953125" customWidth="1"/>
    <col min="9482" max="9482" width="5.453125" customWidth="1"/>
    <col min="9483" max="9483" width="6.453125" customWidth="1"/>
    <col min="9484" max="9484" width="0.81640625" customWidth="1"/>
    <col min="9485" max="9485" width="2" customWidth="1"/>
    <col min="9486" max="9486" width="5.54296875" customWidth="1"/>
    <col min="9487" max="9487" width="0.81640625" customWidth="1"/>
    <col min="9488" max="9488" width="2.54296875" customWidth="1"/>
    <col min="9489" max="9489" width="1.54296875" customWidth="1"/>
    <col min="9490" max="9490" width="0.1796875" customWidth="1"/>
    <col min="9491" max="9491" width="5" customWidth="1"/>
    <col min="9492" max="9492" width="1.7265625" customWidth="1"/>
    <col min="9493" max="9493" width="5" customWidth="1"/>
    <col min="9494" max="9494" width="13.453125" customWidth="1"/>
    <col min="9495" max="9496" width="1.7265625" customWidth="1"/>
    <col min="9497" max="9497" width="3.453125" customWidth="1"/>
    <col min="9498" max="9498" width="0.81640625" customWidth="1"/>
    <col min="9499" max="9499" width="3.453125" customWidth="1"/>
    <col min="9729" max="9729" width="3.453125" customWidth="1"/>
    <col min="9730" max="9730" width="3.7265625" customWidth="1"/>
    <col min="9731" max="9731" width="1.26953125" customWidth="1"/>
    <col min="9732" max="9732" width="6.7265625" customWidth="1"/>
    <col min="9733" max="9733" width="13.453125" customWidth="1"/>
    <col min="9734" max="9734" width="5" customWidth="1"/>
    <col min="9735" max="9735" width="3.453125" customWidth="1"/>
    <col min="9736" max="9736" width="0.26953125" customWidth="1"/>
    <col min="9737" max="9737" width="1.26953125" customWidth="1"/>
    <col min="9738" max="9738" width="5.453125" customWidth="1"/>
    <col min="9739" max="9739" width="6.453125" customWidth="1"/>
    <col min="9740" max="9740" width="0.81640625" customWidth="1"/>
    <col min="9741" max="9741" width="2" customWidth="1"/>
    <col min="9742" max="9742" width="5.54296875" customWidth="1"/>
    <col min="9743" max="9743" width="0.81640625" customWidth="1"/>
    <col min="9744" max="9744" width="2.54296875" customWidth="1"/>
    <col min="9745" max="9745" width="1.54296875" customWidth="1"/>
    <col min="9746" max="9746" width="0.1796875" customWidth="1"/>
    <col min="9747" max="9747" width="5" customWidth="1"/>
    <col min="9748" max="9748" width="1.7265625" customWidth="1"/>
    <col min="9749" max="9749" width="5" customWidth="1"/>
    <col min="9750" max="9750" width="13.453125" customWidth="1"/>
    <col min="9751" max="9752" width="1.7265625" customWidth="1"/>
    <col min="9753" max="9753" width="3.453125" customWidth="1"/>
    <col min="9754" max="9754" width="0.81640625" customWidth="1"/>
    <col min="9755" max="9755" width="3.453125" customWidth="1"/>
    <col min="9985" max="9985" width="3.453125" customWidth="1"/>
    <col min="9986" max="9986" width="3.7265625" customWidth="1"/>
    <col min="9987" max="9987" width="1.26953125" customWidth="1"/>
    <col min="9988" max="9988" width="6.7265625" customWidth="1"/>
    <col min="9989" max="9989" width="13.453125" customWidth="1"/>
    <col min="9990" max="9990" width="5" customWidth="1"/>
    <col min="9991" max="9991" width="3.453125" customWidth="1"/>
    <col min="9992" max="9992" width="0.26953125" customWidth="1"/>
    <col min="9993" max="9993" width="1.26953125" customWidth="1"/>
    <col min="9994" max="9994" width="5.453125" customWidth="1"/>
    <col min="9995" max="9995" width="6.453125" customWidth="1"/>
    <col min="9996" max="9996" width="0.81640625" customWidth="1"/>
    <col min="9997" max="9997" width="2" customWidth="1"/>
    <col min="9998" max="9998" width="5.54296875" customWidth="1"/>
    <col min="9999" max="9999" width="0.81640625" customWidth="1"/>
    <col min="10000" max="10000" width="2.54296875" customWidth="1"/>
    <col min="10001" max="10001" width="1.54296875" customWidth="1"/>
    <col min="10002" max="10002" width="0.1796875" customWidth="1"/>
    <col min="10003" max="10003" width="5" customWidth="1"/>
    <col min="10004" max="10004" width="1.7265625" customWidth="1"/>
    <col min="10005" max="10005" width="5" customWidth="1"/>
    <col min="10006" max="10006" width="13.453125" customWidth="1"/>
    <col min="10007" max="10008" width="1.7265625" customWidth="1"/>
    <col min="10009" max="10009" width="3.453125" customWidth="1"/>
    <col min="10010" max="10010" width="0.81640625" customWidth="1"/>
    <col min="10011" max="10011" width="3.453125" customWidth="1"/>
    <col min="10241" max="10241" width="3.453125" customWidth="1"/>
    <col min="10242" max="10242" width="3.7265625" customWidth="1"/>
    <col min="10243" max="10243" width="1.26953125" customWidth="1"/>
    <col min="10244" max="10244" width="6.7265625" customWidth="1"/>
    <col min="10245" max="10245" width="13.453125" customWidth="1"/>
    <col min="10246" max="10246" width="5" customWidth="1"/>
    <col min="10247" max="10247" width="3.453125" customWidth="1"/>
    <col min="10248" max="10248" width="0.26953125" customWidth="1"/>
    <col min="10249" max="10249" width="1.26953125" customWidth="1"/>
    <col min="10250" max="10250" width="5.453125" customWidth="1"/>
    <col min="10251" max="10251" width="6.453125" customWidth="1"/>
    <col min="10252" max="10252" width="0.81640625" customWidth="1"/>
    <col min="10253" max="10253" width="2" customWidth="1"/>
    <col min="10254" max="10254" width="5.54296875" customWidth="1"/>
    <col min="10255" max="10255" width="0.81640625" customWidth="1"/>
    <col min="10256" max="10256" width="2.54296875" customWidth="1"/>
    <col min="10257" max="10257" width="1.54296875" customWidth="1"/>
    <col min="10258" max="10258" width="0.1796875" customWidth="1"/>
    <col min="10259" max="10259" width="5" customWidth="1"/>
    <col min="10260" max="10260" width="1.7265625" customWidth="1"/>
    <col min="10261" max="10261" width="5" customWidth="1"/>
    <col min="10262" max="10262" width="13.453125" customWidth="1"/>
    <col min="10263" max="10264" width="1.7265625" customWidth="1"/>
    <col min="10265" max="10265" width="3.453125" customWidth="1"/>
    <col min="10266" max="10266" width="0.81640625" customWidth="1"/>
    <col min="10267" max="10267" width="3.453125" customWidth="1"/>
    <col min="10497" max="10497" width="3.453125" customWidth="1"/>
    <col min="10498" max="10498" width="3.7265625" customWidth="1"/>
    <col min="10499" max="10499" width="1.26953125" customWidth="1"/>
    <col min="10500" max="10500" width="6.7265625" customWidth="1"/>
    <col min="10501" max="10501" width="13.453125" customWidth="1"/>
    <col min="10502" max="10502" width="5" customWidth="1"/>
    <col min="10503" max="10503" width="3.453125" customWidth="1"/>
    <col min="10504" max="10504" width="0.26953125" customWidth="1"/>
    <col min="10505" max="10505" width="1.26953125" customWidth="1"/>
    <col min="10506" max="10506" width="5.453125" customWidth="1"/>
    <col min="10507" max="10507" width="6.453125" customWidth="1"/>
    <col min="10508" max="10508" width="0.81640625" customWidth="1"/>
    <col min="10509" max="10509" width="2" customWidth="1"/>
    <col min="10510" max="10510" width="5.54296875" customWidth="1"/>
    <col min="10511" max="10511" width="0.81640625" customWidth="1"/>
    <col min="10512" max="10512" width="2.54296875" customWidth="1"/>
    <col min="10513" max="10513" width="1.54296875" customWidth="1"/>
    <col min="10514" max="10514" width="0.1796875" customWidth="1"/>
    <col min="10515" max="10515" width="5" customWidth="1"/>
    <col min="10516" max="10516" width="1.7265625" customWidth="1"/>
    <col min="10517" max="10517" width="5" customWidth="1"/>
    <col min="10518" max="10518" width="13.453125" customWidth="1"/>
    <col min="10519" max="10520" width="1.7265625" customWidth="1"/>
    <col min="10521" max="10521" width="3.453125" customWidth="1"/>
    <col min="10522" max="10522" width="0.81640625" customWidth="1"/>
    <col min="10523" max="10523" width="3.453125" customWidth="1"/>
    <col min="10753" max="10753" width="3.453125" customWidth="1"/>
    <col min="10754" max="10754" width="3.7265625" customWidth="1"/>
    <col min="10755" max="10755" width="1.26953125" customWidth="1"/>
    <col min="10756" max="10756" width="6.7265625" customWidth="1"/>
    <col min="10757" max="10757" width="13.453125" customWidth="1"/>
    <col min="10758" max="10758" width="5" customWidth="1"/>
    <col min="10759" max="10759" width="3.453125" customWidth="1"/>
    <col min="10760" max="10760" width="0.26953125" customWidth="1"/>
    <col min="10761" max="10761" width="1.26953125" customWidth="1"/>
    <col min="10762" max="10762" width="5.453125" customWidth="1"/>
    <col min="10763" max="10763" width="6.453125" customWidth="1"/>
    <col min="10764" max="10764" width="0.81640625" customWidth="1"/>
    <col min="10765" max="10765" width="2" customWidth="1"/>
    <col min="10766" max="10766" width="5.54296875" customWidth="1"/>
    <col min="10767" max="10767" width="0.81640625" customWidth="1"/>
    <col min="10768" max="10768" width="2.54296875" customWidth="1"/>
    <col min="10769" max="10769" width="1.54296875" customWidth="1"/>
    <col min="10770" max="10770" width="0.1796875" customWidth="1"/>
    <col min="10771" max="10771" width="5" customWidth="1"/>
    <col min="10772" max="10772" width="1.7265625" customWidth="1"/>
    <col min="10773" max="10773" width="5" customWidth="1"/>
    <col min="10774" max="10774" width="13.453125" customWidth="1"/>
    <col min="10775" max="10776" width="1.7265625" customWidth="1"/>
    <col min="10777" max="10777" width="3.453125" customWidth="1"/>
    <col min="10778" max="10778" width="0.81640625" customWidth="1"/>
    <col min="10779" max="10779" width="3.453125" customWidth="1"/>
    <col min="11009" max="11009" width="3.453125" customWidth="1"/>
    <col min="11010" max="11010" width="3.7265625" customWidth="1"/>
    <col min="11011" max="11011" width="1.26953125" customWidth="1"/>
    <col min="11012" max="11012" width="6.7265625" customWidth="1"/>
    <col min="11013" max="11013" width="13.453125" customWidth="1"/>
    <col min="11014" max="11014" width="5" customWidth="1"/>
    <col min="11015" max="11015" width="3.453125" customWidth="1"/>
    <col min="11016" max="11016" width="0.26953125" customWidth="1"/>
    <col min="11017" max="11017" width="1.26953125" customWidth="1"/>
    <col min="11018" max="11018" width="5.453125" customWidth="1"/>
    <col min="11019" max="11019" width="6.453125" customWidth="1"/>
    <col min="11020" max="11020" width="0.81640625" customWidth="1"/>
    <col min="11021" max="11021" width="2" customWidth="1"/>
    <col min="11022" max="11022" width="5.54296875" customWidth="1"/>
    <col min="11023" max="11023" width="0.81640625" customWidth="1"/>
    <col min="11024" max="11024" width="2.54296875" customWidth="1"/>
    <col min="11025" max="11025" width="1.54296875" customWidth="1"/>
    <col min="11026" max="11026" width="0.1796875" customWidth="1"/>
    <col min="11027" max="11027" width="5" customWidth="1"/>
    <col min="11028" max="11028" width="1.7265625" customWidth="1"/>
    <col min="11029" max="11029" width="5" customWidth="1"/>
    <col min="11030" max="11030" width="13.453125" customWidth="1"/>
    <col min="11031" max="11032" width="1.7265625" customWidth="1"/>
    <col min="11033" max="11033" width="3.453125" customWidth="1"/>
    <col min="11034" max="11034" width="0.81640625" customWidth="1"/>
    <col min="11035" max="11035" width="3.453125" customWidth="1"/>
    <col min="11265" max="11265" width="3.453125" customWidth="1"/>
    <col min="11266" max="11266" width="3.7265625" customWidth="1"/>
    <col min="11267" max="11267" width="1.26953125" customWidth="1"/>
    <col min="11268" max="11268" width="6.7265625" customWidth="1"/>
    <col min="11269" max="11269" width="13.453125" customWidth="1"/>
    <col min="11270" max="11270" width="5" customWidth="1"/>
    <col min="11271" max="11271" width="3.453125" customWidth="1"/>
    <col min="11272" max="11272" width="0.26953125" customWidth="1"/>
    <col min="11273" max="11273" width="1.26953125" customWidth="1"/>
    <col min="11274" max="11274" width="5.453125" customWidth="1"/>
    <col min="11275" max="11275" width="6.453125" customWidth="1"/>
    <col min="11276" max="11276" width="0.81640625" customWidth="1"/>
    <col min="11277" max="11277" width="2" customWidth="1"/>
    <col min="11278" max="11278" width="5.54296875" customWidth="1"/>
    <col min="11279" max="11279" width="0.81640625" customWidth="1"/>
    <col min="11280" max="11280" width="2.54296875" customWidth="1"/>
    <col min="11281" max="11281" width="1.54296875" customWidth="1"/>
    <col min="11282" max="11282" width="0.1796875" customWidth="1"/>
    <col min="11283" max="11283" width="5" customWidth="1"/>
    <col min="11284" max="11284" width="1.7265625" customWidth="1"/>
    <col min="11285" max="11285" width="5" customWidth="1"/>
    <col min="11286" max="11286" width="13.453125" customWidth="1"/>
    <col min="11287" max="11288" width="1.7265625" customWidth="1"/>
    <col min="11289" max="11289" width="3.453125" customWidth="1"/>
    <col min="11290" max="11290" width="0.81640625" customWidth="1"/>
    <col min="11291" max="11291" width="3.453125" customWidth="1"/>
    <col min="11521" max="11521" width="3.453125" customWidth="1"/>
    <col min="11522" max="11522" width="3.7265625" customWidth="1"/>
    <col min="11523" max="11523" width="1.26953125" customWidth="1"/>
    <col min="11524" max="11524" width="6.7265625" customWidth="1"/>
    <col min="11525" max="11525" width="13.453125" customWidth="1"/>
    <col min="11526" max="11526" width="5" customWidth="1"/>
    <col min="11527" max="11527" width="3.453125" customWidth="1"/>
    <col min="11528" max="11528" width="0.26953125" customWidth="1"/>
    <col min="11529" max="11529" width="1.26953125" customWidth="1"/>
    <col min="11530" max="11530" width="5.453125" customWidth="1"/>
    <col min="11531" max="11531" width="6.453125" customWidth="1"/>
    <col min="11532" max="11532" width="0.81640625" customWidth="1"/>
    <col min="11533" max="11533" width="2" customWidth="1"/>
    <col min="11534" max="11534" width="5.54296875" customWidth="1"/>
    <col min="11535" max="11535" width="0.81640625" customWidth="1"/>
    <col min="11536" max="11536" width="2.54296875" customWidth="1"/>
    <col min="11537" max="11537" width="1.54296875" customWidth="1"/>
    <col min="11538" max="11538" width="0.1796875" customWidth="1"/>
    <col min="11539" max="11539" width="5" customWidth="1"/>
    <col min="11540" max="11540" width="1.7265625" customWidth="1"/>
    <col min="11541" max="11541" width="5" customWidth="1"/>
    <col min="11542" max="11542" width="13.453125" customWidth="1"/>
    <col min="11543" max="11544" width="1.7265625" customWidth="1"/>
    <col min="11545" max="11545" width="3.453125" customWidth="1"/>
    <col min="11546" max="11546" width="0.81640625" customWidth="1"/>
    <col min="11547" max="11547" width="3.453125" customWidth="1"/>
    <col min="11777" max="11777" width="3.453125" customWidth="1"/>
    <col min="11778" max="11778" width="3.7265625" customWidth="1"/>
    <col min="11779" max="11779" width="1.26953125" customWidth="1"/>
    <col min="11780" max="11780" width="6.7265625" customWidth="1"/>
    <col min="11781" max="11781" width="13.453125" customWidth="1"/>
    <col min="11782" max="11782" width="5" customWidth="1"/>
    <col min="11783" max="11783" width="3.453125" customWidth="1"/>
    <col min="11784" max="11784" width="0.26953125" customWidth="1"/>
    <col min="11785" max="11785" width="1.26953125" customWidth="1"/>
    <col min="11786" max="11786" width="5.453125" customWidth="1"/>
    <col min="11787" max="11787" width="6.453125" customWidth="1"/>
    <col min="11788" max="11788" width="0.81640625" customWidth="1"/>
    <col min="11789" max="11789" width="2" customWidth="1"/>
    <col min="11790" max="11790" width="5.54296875" customWidth="1"/>
    <col min="11791" max="11791" width="0.81640625" customWidth="1"/>
    <col min="11792" max="11792" width="2.54296875" customWidth="1"/>
    <col min="11793" max="11793" width="1.54296875" customWidth="1"/>
    <col min="11794" max="11794" width="0.1796875" customWidth="1"/>
    <col min="11795" max="11795" width="5" customWidth="1"/>
    <col min="11796" max="11796" width="1.7265625" customWidth="1"/>
    <col min="11797" max="11797" width="5" customWidth="1"/>
    <col min="11798" max="11798" width="13.453125" customWidth="1"/>
    <col min="11799" max="11800" width="1.7265625" customWidth="1"/>
    <col min="11801" max="11801" width="3.453125" customWidth="1"/>
    <col min="11802" max="11802" width="0.81640625" customWidth="1"/>
    <col min="11803" max="11803" width="3.453125" customWidth="1"/>
    <col min="12033" max="12033" width="3.453125" customWidth="1"/>
    <col min="12034" max="12034" width="3.7265625" customWidth="1"/>
    <col min="12035" max="12035" width="1.26953125" customWidth="1"/>
    <col min="12036" max="12036" width="6.7265625" customWidth="1"/>
    <col min="12037" max="12037" width="13.453125" customWidth="1"/>
    <col min="12038" max="12038" width="5" customWidth="1"/>
    <col min="12039" max="12039" width="3.453125" customWidth="1"/>
    <col min="12040" max="12040" width="0.26953125" customWidth="1"/>
    <col min="12041" max="12041" width="1.26953125" customWidth="1"/>
    <col min="12042" max="12042" width="5.453125" customWidth="1"/>
    <col min="12043" max="12043" width="6.453125" customWidth="1"/>
    <col min="12044" max="12044" width="0.81640625" customWidth="1"/>
    <col min="12045" max="12045" width="2" customWidth="1"/>
    <col min="12046" max="12046" width="5.54296875" customWidth="1"/>
    <col min="12047" max="12047" width="0.81640625" customWidth="1"/>
    <col min="12048" max="12048" width="2.54296875" customWidth="1"/>
    <col min="12049" max="12049" width="1.54296875" customWidth="1"/>
    <col min="12050" max="12050" width="0.1796875" customWidth="1"/>
    <col min="12051" max="12051" width="5" customWidth="1"/>
    <col min="12052" max="12052" width="1.7265625" customWidth="1"/>
    <col min="12053" max="12053" width="5" customWidth="1"/>
    <col min="12054" max="12054" width="13.453125" customWidth="1"/>
    <col min="12055" max="12056" width="1.7265625" customWidth="1"/>
    <col min="12057" max="12057" width="3.453125" customWidth="1"/>
    <col min="12058" max="12058" width="0.81640625" customWidth="1"/>
    <col min="12059" max="12059" width="3.453125" customWidth="1"/>
    <col min="12289" max="12289" width="3.453125" customWidth="1"/>
    <col min="12290" max="12290" width="3.7265625" customWidth="1"/>
    <col min="12291" max="12291" width="1.26953125" customWidth="1"/>
    <col min="12292" max="12292" width="6.7265625" customWidth="1"/>
    <col min="12293" max="12293" width="13.453125" customWidth="1"/>
    <col min="12294" max="12294" width="5" customWidth="1"/>
    <col min="12295" max="12295" width="3.453125" customWidth="1"/>
    <col min="12296" max="12296" width="0.26953125" customWidth="1"/>
    <col min="12297" max="12297" width="1.26953125" customWidth="1"/>
    <col min="12298" max="12298" width="5.453125" customWidth="1"/>
    <col min="12299" max="12299" width="6.453125" customWidth="1"/>
    <col min="12300" max="12300" width="0.81640625" customWidth="1"/>
    <col min="12301" max="12301" width="2" customWidth="1"/>
    <col min="12302" max="12302" width="5.54296875" customWidth="1"/>
    <col min="12303" max="12303" width="0.81640625" customWidth="1"/>
    <col min="12304" max="12304" width="2.54296875" customWidth="1"/>
    <col min="12305" max="12305" width="1.54296875" customWidth="1"/>
    <col min="12306" max="12306" width="0.1796875" customWidth="1"/>
    <col min="12307" max="12307" width="5" customWidth="1"/>
    <col min="12308" max="12308" width="1.7265625" customWidth="1"/>
    <col min="12309" max="12309" width="5" customWidth="1"/>
    <col min="12310" max="12310" width="13.453125" customWidth="1"/>
    <col min="12311" max="12312" width="1.7265625" customWidth="1"/>
    <col min="12313" max="12313" width="3.453125" customWidth="1"/>
    <col min="12314" max="12314" width="0.81640625" customWidth="1"/>
    <col min="12315" max="12315" width="3.453125" customWidth="1"/>
    <col min="12545" max="12545" width="3.453125" customWidth="1"/>
    <col min="12546" max="12546" width="3.7265625" customWidth="1"/>
    <col min="12547" max="12547" width="1.26953125" customWidth="1"/>
    <col min="12548" max="12548" width="6.7265625" customWidth="1"/>
    <col min="12549" max="12549" width="13.453125" customWidth="1"/>
    <col min="12550" max="12550" width="5" customWidth="1"/>
    <col min="12551" max="12551" width="3.453125" customWidth="1"/>
    <col min="12552" max="12552" width="0.26953125" customWidth="1"/>
    <col min="12553" max="12553" width="1.26953125" customWidth="1"/>
    <col min="12554" max="12554" width="5.453125" customWidth="1"/>
    <col min="12555" max="12555" width="6.453125" customWidth="1"/>
    <col min="12556" max="12556" width="0.81640625" customWidth="1"/>
    <col min="12557" max="12557" width="2" customWidth="1"/>
    <col min="12558" max="12558" width="5.54296875" customWidth="1"/>
    <col min="12559" max="12559" width="0.81640625" customWidth="1"/>
    <col min="12560" max="12560" width="2.54296875" customWidth="1"/>
    <col min="12561" max="12561" width="1.54296875" customWidth="1"/>
    <col min="12562" max="12562" width="0.1796875" customWidth="1"/>
    <col min="12563" max="12563" width="5" customWidth="1"/>
    <col min="12564" max="12564" width="1.7265625" customWidth="1"/>
    <col min="12565" max="12565" width="5" customWidth="1"/>
    <col min="12566" max="12566" width="13.453125" customWidth="1"/>
    <col min="12567" max="12568" width="1.7265625" customWidth="1"/>
    <col min="12569" max="12569" width="3.453125" customWidth="1"/>
    <col min="12570" max="12570" width="0.81640625" customWidth="1"/>
    <col min="12571" max="12571" width="3.453125" customWidth="1"/>
    <col min="12801" max="12801" width="3.453125" customWidth="1"/>
    <col min="12802" max="12802" width="3.7265625" customWidth="1"/>
    <col min="12803" max="12803" width="1.26953125" customWidth="1"/>
    <col min="12804" max="12804" width="6.7265625" customWidth="1"/>
    <col min="12805" max="12805" width="13.453125" customWidth="1"/>
    <col min="12806" max="12806" width="5" customWidth="1"/>
    <col min="12807" max="12807" width="3.453125" customWidth="1"/>
    <col min="12808" max="12808" width="0.26953125" customWidth="1"/>
    <col min="12809" max="12809" width="1.26953125" customWidth="1"/>
    <col min="12810" max="12810" width="5.453125" customWidth="1"/>
    <col min="12811" max="12811" width="6.453125" customWidth="1"/>
    <col min="12812" max="12812" width="0.81640625" customWidth="1"/>
    <col min="12813" max="12813" width="2" customWidth="1"/>
    <col min="12814" max="12814" width="5.54296875" customWidth="1"/>
    <col min="12815" max="12815" width="0.81640625" customWidth="1"/>
    <col min="12816" max="12816" width="2.54296875" customWidth="1"/>
    <col min="12817" max="12817" width="1.54296875" customWidth="1"/>
    <col min="12818" max="12818" width="0.1796875" customWidth="1"/>
    <col min="12819" max="12819" width="5" customWidth="1"/>
    <col min="12820" max="12820" width="1.7265625" customWidth="1"/>
    <col min="12821" max="12821" width="5" customWidth="1"/>
    <col min="12822" max="12822" width="13.453125" customWidth="1"/>
    <col min="12823" max="12824" width="1.7265625" customWidth="1"/>
    <col min="12825" max="12825" width="3.453125" customWidth="1"/>
    <col min="12826" max="12826" width="0.81640625" customWidth="1"/>
    <col min="12827" max="12827" width="3.453125" customWidth="1"/>
    <col min="13057" max="13057" width="3.453125" customWidth="1"/>
    <col min="13058" max="13058" width="3.7265625" customWidth="1"/>
    <col min="13059" max="13059" width="1.26953125" customWidth="1"/>
    <col min="13060" max="13060" width="6.7265625" customWidth="1"/>
    <col min="13061" max="13061" width="13.453125" customWidth="1"/>
    <col min="13062" max="13062" width="5" customWidth="1"/>
    <col min="13063" max="13063" width="3.453125" customWidth="1"/>
    <col min="13064" max="13064" width="0.26953125" customWidth="1"/>
    <col min="13065" max="13065" width="1.26953125" customWidth="1"/>
    <col min="13066" max="13066" width="5.453125" customWidth="1"/>
    <col min="13067" max="13067" width="6.453125" customWidth="1"/>
    <col min="13068" max="13068" width="0.81640625" customWidth="1"/>
    <col min="13069" max="13069" width="2" customWidth="1"/>
    <col min="13070" max="13070" width="5.54296875" customWidth="1"/>
    <col min="13071" max="13071" width="0.81640625" customWidth="1"/>
    <col min="13072" max="13072" width="2.54296875" customWidth="1"/>
    <col min="13073" max="13073" width="1.54296875" customWidth="1"/>
    <col min="13074" max="13074" width="0.1796875" customWidth="1"/>
    <col min="13075" max="13075" width="5" customWidth="1"/>
    <col min="13076" max="13076" width="1.7265625" customWidth="1"/>
    <col min="13077" max="13077" width="5" customWidth="1"/>
    <col min="13078" max="13078" width="13.453125" customWidth="1"/>
    <col min="13079" max="13080" width="1.7265625" customWidth="1"/>
    <col min="13081" max="13081" width="3.453125" customWidth="1"/>
    <col min="13082" max="13082" width="0.81640625" customWidth="1"/>
    <col min="13083" max="13083" width="3.453125" customWidth="1"/>
    <col min="13313" max="13313" width="3.453125" customWidth="1"/>
    <col min="13314" max="13314" width="3.7265625" customWidth="1"/>
    <col min="13315" max="13315" width="1.26953125" customWidth="1"/>
    <col min="13316" max="13316" width="6.7265625" customWidth="1"/>
    <col min="13317" max="13317" width="13.453125" customWidth="1"/>
    <col min="13318" max="13318" width="5" customWidth="1"/>
    <col min="13319" max="13319" width="3.453125" customWidth="1"/>
    <col min="13320" max="13320" width="0.26953125" customWidth="1"/>
    <col min="13321" max="13321" width="1.26953125" customWidth="1"/>
    <col min="13322" max="13322" width="5.453125" customWidth="1"/>
    <col min="13323" max="13323" width="6.453125" customWidth="1"/>
    <col min="13324" max="13324" width="0.81640625" customWidth="1"/>
    <col min="13325" max="13325" width="2" customWidth="1"/>
    <col min="13326" max="13326" width="5.54296875" customWidth="1"/>
    <col min="13327" max="13327" width="0.81640625" customWidth="1"/>
    <col min="13328" max="13328" width="2.54296875" customWidth="1"/>
    <col min="13329" max="13329" width="1.54296875" customWidth="1"/>
    <col min="13330" max="13330" width="0.1796875" customWidth="1"/>
    <col min="13331" max="13331" width="5" customWidth="1"/>
    <col min="13332" max="13332" width="1.7265625" customWidth="1"/>
    <col min="13333" max="13333" width="5" customWidth="1"/>
    <col min="13334" max="13334" width="13.453125" customWidth="1"/>
    <col min="13335" max="13336" width="1.7265625" customWidth="1"/>
    <col min="13337" max="13337" width="3.453125" customWidth="1"/>
    <col min="13338" max="13338" width="0.81640625" customWidth="1"/>
    <col min="13339" max="13339" width="3.453125" customWidth="1"/>
    <col min="13569" max="13569" width="3.453125" customWidth="1"/>
    <col min="13570" max="13570" width="3.7265625" customWidth="1"/>
    <col min="13571" max="13571" width="1.26953125" customWidth="1"/>
    <col min="13572" max="13572" width="6.7265625" customWidth="1"/>
    <col min="13573" max="13573" width="13.453125" customWidth="1"/>
    <col min="13574" max="13574" width="5" customWidth="1"/>
    <col min="13575" max="13575" width="3.453125" customWidth="1"/>
    <col min="13576" max="13576" width="0.26953125" customWidth="1"/>
    <col min="13577" max="13577" width="1.26953125" customWidth="1"/>
    <col min="13578" max="13578" width="5.453125" customWidth="1"/>
    <col min="13579" max="13579" width="6.453125" customWidth="1"/>
    <col min="13580" max="13580" width="0.81640625" customWidth="1"/>
    <col min="13581" max="13581" width="2" customWidth="1"/>
    <col min="13582" max="13582" width="5.54296875" customWidth="1"/>
    <col min="13583" max="13583" width="0.81640625" customWidth="1"/>
    <col min="13584" max="13584" width="2.54296875" customWidth="1"/>
    <col min="13585" max="13585" width="1.54296875" customWidth="1"/>
    <col min="13586" max="13586" width="0.1796875" customWidth="1"/>
    <col min="13587" max="13587" width="5" customWidth="1"/>
    <col min="13588" max="13588" width="1.7265625" customWidth="1"/>
    <col min="13589" max="13589" width="5" customWidth="1"/>
    <col min="13590" max="13590" width="13.453125" customWidth="1"/>
    <col min="13591" max="13592" width="1.7265625" customWidth="1"/>
    <col min="13593" max="13593" width="3.453125" customWidth="1"/>
    <col min="13594" max="13594" width="0.81640625" customWidth="1"/>
    <col min="13595" max="13595" width="3.453125" customWidth="1"/>
    <col min="13825" max="13825" width="3.453125" customWidth="1"/>
    <col min="13826" max="13826" width="3.7265625" customWidth="1"/>
    <col min="13827" max="13827" width="1.26953125" customWidth="1"/>
    <col min="13828" max="13828" width="6.7265625" customWidth="1"/>
    <col min="13829" max="13829" width="13.453125" customWidth="1"/>
    <col min="13830" max="13830" width="5" customWidth="1"/>
    <col min="13831" max="13831" width="3.453125" customWidth="1"/>
    <col min="13832" max="13832" width="0.26953125" customWidth="1"/>
    <col min="13833" max="13833" width="1.26953125" customWidth="1"/>
    <col min="13834" max="13834" width="5.453125" customWidth="1"/>
    <col min="13835" max="13835" width="6.453125" customWidth="1"/>
    <col min="13836" max="13836" width="0.81640625" customWidth="1"/>
    <col min="13837" max="13837" width="2" customWidth="1"/>
    <col min="13838" max="13838" width="5.54296875" customWidth="1"/>
    <col min="13839" max="13839" width="0.81640625" customWidth="1"/>
    <col min="13840" max="13840" width="2.54296875" customWidth="1"/>
    <col min="13841" max="13841" width="1.54296875" customWidth="1"/>
    <col min="13842" max="13842" width="0.1796875" customWidth="1"/>
    <col min="13843" max="13843" width="5" customWidth="1"/>
    <col min="13844" max="13844" width="1.7265625" customWidth="1"/>
    <col min="13845" max="13845" width="5" customWidth="1"/>
    <col min="13846" max="13846" width="13.453125" customWidth="1"/>
    <col min="13847" max="13848" width="1.7265625" customWidth="1"/>
    <col min="13849" max="13849" width="3.453125" customWidth="1"/>
    <col min="13850" max="13850" width="0.81640625" customWidth="1"/>
    <col min="13851" max="13851" width="3.453125" customWidth="1"/>
    <col min="14081" max="14081" width="3.453125" customWidth="1"/>
    <col min="14082" max="14082" width="3.7265625" customWidth="1"/>
    <col min="14083" max="14083" width="1.26953125" customWidth="1"/>
    <col min="14084" max="14084" width="6.7265625" customWidth="1"/>
    <col min="14085" max="14085" width="13.453125" customWidth="1"/>
    <col min="14086" max="14086" width="5" customWidth="1"/>
    <col min="14087" max="14087" width="3.453125" customWidth="1"/>
    <col min="14088" max="14088" width="0.26953125" customWidth="1"/>
    <col min="14089" max="14089" width="1.26953125" customWidth="1"/>
    <col min="14090" max="14090" width="5.453125" customWidth="1"/>
    <col min="14091" max="14091" width="6.453125" customWidth="1"/>
    <col min="14092" max="14092" width="0.81640625" customWidth="1"/>
    <col min="14093" max="14093" width="2" customWidth="1"/>
    <col min="14094" max="14094" width="5.54296875" customWidth="1"/>
    <col min="14095" max="14095" width="0.81640625" customWidth="1"/>
    <col min="14096" max="14096" width="2.54296875" customWidth="1"/>
    <col min="14097" max="14097" width="1.54296875" customWidth="1"/>
    <col min="14098" max="14098" width="0.1796875" customWidth="1"/>
    <col min="14099" max="14099" width="5" customWidth="1"/>
    <col min="14100" max="14100" width="1.7265625" customWidth="1"/>
    <col min="14101" max="14101" width="5" customWidth="1"/>
    <col min="14102" max="14102" width="13.453125" customWidth="1"/>
    <col min="14103" max="14104" width="1.7265625" customWidth="1"/>
    <col min="14105" max="14105" width="3.453125" customWidth="1"/>
    <col min="14106" max="14106" width="0.81640625" customWidth="1"/>
    <col min="14107" max="14107" width="3.453125" customWidth="1"/>
    <col min="14337" max="14337" width="3.453125" customWidth="1"/>
    <col min="14338" max="14338" width="3.7265625" customWidth="1"/>
    <col min="14339" max="14339" width="1.26953125" customWidth="1"/>
    <col min="14340" max="14340" width="6.7265625" customWidth="1"/>
    <col min="14341" max="14341" width="13.453125" customWidth="1"/>
    <col min="14342" max="14342" width="5" customWidth="1"/>
    <col min="14343" max="14343" width="3.453125" customWidth="1"/>
    <col min="14344" max="14344" width="0.26953125" customWidth="1"/>
    <col min="14345" max="14345" width="1.26953125" customWidth="1"/>
    <col min="14346" max="14346" width="5.453125" customWidth="1"/>
    <col min="14347" max="14347" width="6.453125" customWidth="1"/>
    <col min="14348" max="14348" width="0.81640625" customWidth="1"/>
    <col min="14349" max="14349" width="2" customWidth="1"/>
    <col min="14350" max="14350" width="5.54296875" customWidth="1"/>
    <col min="14351" max="14351" width="0.81640625" customWidth="1"/>
    <col min="14352" max="14352" width="2.54296875" customWidth="1"/>
    <col min="14353" max="14353" width="1.54296875" customWidth="1"/>
    <col min="14354" max="14354" width="0.1796875" customWidth="1"/>
    <col min="14355" max="14355" width="5" customWidth="1"/>
    <col min="14356" max="14356" width="1.7265625" customWidth="1"/>
    <col min="14357" max="14357" width="5" customWidth="1"/>
    <col min="14358" max="14358" width="13.453125" customWidth="1"/>
    <col min="14359" max="14360" width="1.7265625" customWidth="1"/>
    <col min="14361" max="14361" width="3.453125" customWidth="1"/>
    <col min="14362" max="14362" width="0.81640625" customWidth="1"/>
    <col min="14363" max="14363" width="3.453125" customWidth="1"/>
    <col min="14593" max="14593" width="3.453125" customWidth="1"/>
    <col min="14594" max="14594" width="3.7265625" customWidth="1"/>
    <col min="14595" max="14595" width="1.26953125" customWidth="1"/>
    <col min="14596" max="14596" width="6.7265625" customWidth="1"/>
    <col min="14597" max="14597" width="13.453125" customWidth="1"/>
    <col min="14598" max="14598" width="5" customWidth="1"/>
    <col min="14599" max="14599" width="3.453125" customWidth="1"/>
    <col min="14600" max="14600" width="0.26953125" customWidth="1"/>
    <col min="14601" max="14601" width="1.26953125" customWidth="1"/>
    <col min="14602" max="14602" width="5.453125" customWidth="1"/>
    <col min="14603" max="14603" width="6.453125" customWidth="1"/>
    <col min="14604" max="14604" width="0.81640625" customWidth="1"/>
    <col min="14605" max="14605" width="2" customWidth="1"/>
    <col min="14606" max="14606" width="5.54296875" customWidth="1"/>
    <col min="14607" max="14607" width="0.81640625" customWidth="1"/>
    <col min="14608" max="14608" width="2.54296875" customWidth="1"/>
    <col min="14609" max="14609" width="1.54296875" customWidth="1"/>
    <col min="14610" max="14610" width="0.1796875" customWidth="1"/>
    <col min="14611" max="14611" width="5" customWidth="1"/>
    <col min="14612" max="14612" width="1.7265625" customWidth="1"/>
    <col min="14613" max="14613" width="5" customWidth="1"/>
    <col min="14614" max="14614" width="13.453125" customWidth="1"/>
    <col min="14615" max="14616" width="1.7265625" customWidth="1"/>
    <col min="14617" max="14617" width="3.453125" customWidth="1"/>
    <col min="14618" max="14618" width="0.81640625" customWidth="1"/>
    <col min="14619" max="14619" width="3.453125" customWidth="1"/>
    <col min="14849" max="14849" width="3.453125" customWidth="1"/>
    <col min="14850" max="14850" width="3.7265625" customWidth="1"/>
    <col min="14851" max="14851" width="1.26953125" customWidth="1"/>
    <col min="14852" max="14852" width="6.7265625" customWidth="1"/>
    <col min="14853" max="14853" width="13.453125" customWidth="1"/>
    <col min="14854" max="14854" width="5" customWidth="1"/>
    <col min="14855" max="14855" width="3.453125" customWidth="1"/>
    <col min="14856" max="14856" width="0.26953125" customWidth="1"/>
    <col min="14857" max="14857" width="1.26953125" customWidth="1"/>
    <col min="14858" max="14858" width="5.453125" customWidth="1"/>
    <col min="14859" max="14859" width="6.453125" customWidth="1"/>
    <col min="14860" max="14860" width="0.81640625" customWidth="1"/>
    <col min="14861" max="14861" width="2" customWidth="1"/>
    <col min="14862" max="14862" width="5.54296875" customWidth="1"/>
    <col min="14863" max="14863" width="0.81640625" customWidth="1"/>
    <col min="14864" max="14864" width="2.54296875" customWidth="1"/>
    <col min="14865" max="14865" width="1.54296875" customWidth="1"/>
    <col min="14866" max="14866" width="0.1796875" customWidth="1"/>
    <col min="14867" max="14867" width="5" customWidth="1"/>
    <col min="14868" max="14868" width="1.7265625" customWidth="1"/>
    <col min="14869" max="14869" width="5" customWidth="1"/>
    <col min="14870" max="14870" width="13.453125" customWidth="1"/>
    <col min="14871" max="14872" width="1.7265625" customWidth="1"/>
    <col min="14873" max="14873" width="3.453125" customWidth="1"/>
    <col min="14874" max="14874" width="0.81640625" customWidth="1"/>
    <col min="14875" max="14875" width="3.453125" customWidth="1"/>
    <col min="15105" max="15105" width="3.453125" customWidth="1"/>
    <col min="15106" max="15106" width="3.7265625" customWidth="1"/>
    <col min="15107" max="15107" width="1.26953125" customWidth="1"/>
    <col min="15108" max="15108" width="6.7265625" customWidth="1"/>
    <col min="15109" max="15109" width="13.453125" customWidth="1"/>
    <col min="15110" max="15110" width="5" customWidth="1"/>
    <col min="15111" max="15111" width="3.453125" customWidth="1"/>
    <col min="15112" max="15112" width="0.26953125" customWidth="1"/>
    <col min="15113" max="15113" width="1.26953125" customWidth="1"/>
    <col min="15114" max="15114" width="5.453125" customWidth="1"/>
    <col min="15115" max="15115" width="6.453125" customWidth="1"/>
    <col min="15116" max="15116" width="0.81640625" customWidth="1"/>
    <col min="15117" max="15117" width="2" customWidth="1"/>
    <col min="15118" max="15118" width="5.54296875" customWidth="1"/>
    <col min="15119" max="15119" width="0.81640625" customWidth="1"/>
    <col min="15120" max="15120" width="2.54296875" customWidth="1"/>
    <col min="15121" max="15121" width="1.54296875" customWidth="1"/>
    <col min="15122" max="15122" width="0.1796875" customWidth="1"/>
    <col min="15123" max="15123" width="5" customWidth="1"/>
    <col min="15124" max="15124" width="1.7265625" customWidth="1"/>
    <col min="15125" max="15125" width="5" customWidth="1"/>
    <col min="15126" max="15126" width="13.453125" customWidth="1"/>
    <col min="15127" max="15128" width="1.7265625" customWidth="1"/>
    <col min="15129" max="15129" width="3.453125" customWidth="1"/>
    <col min="15130" max="15130" width="0.81640625" customWidth="1"/>
    <col min="15131" max="15131" width="3.453125" customWidth="1"/>
    <col min="15361" max="15361" width="3.453125" customWidth="1"/>
    <col min="15362" max="15362" width="3.7265625" customWidth="1"/>
    <col min="15363" max="15363" width="1.26953125" customWidth="1"/>
    <col min="15364" max="15364" width="6.7265625" customWidth="1"/>
    <col min="15365" max="15365" width="13.453125" customWidth="1"/>
    <col min="15366" max="15366" width="5" customWidth="1"/>
    <col min="15367" max="15367" width="3.453125" customWidth="1"/>
    <col min="15368" max="15368" width="0.26953125" customWidth="1"/>
    <col min="15369" max="15369" width="1.26953125" customWidth="1"/>
    <col min="15370" max="15370" width="5.453125" customWidth="1"/>
    <col min="15371" max="15371" width="6.453125" customWidth="1"/>
    <col min="15372" max="15372" width="0.81640625" customWidth="1"/>
    <col min="15373" max="15373" width="2" customWidth="1"/>
    <col min="15374" max="15374" width="5.54296875" customWidth="1"/>
    <col min="15375" max="15375" width="0.81640625" customWidth="1"/>
    <col min="15376" max="15376" width="2.54296875" customWidth="1"/>
    <col min="15377" max="15377" width="1.54296875" customWidth="1"/>
    <col min="15378" max="15378" width="0.1796875" customWidth="1"/>
    <col min="15379" max="15379" width="5" customWidth="1"/>
    <col min="15380" max="15380" width="1.7265625" customWidth="1"/>
    <col min="15381" max="15381" width="5" customWidth="1"/>
    <col min="15382" max="15382" width="13.453125" customWidth="1"/>
    <col min="15383" max="15384" width="1.7265625" customWidth="1"/>
    <col min="15385" max="15385" width="3.453125" customWidth="1"/>
    <col min="15386" max="15386" width="0.81640625" customWidth="1"/>
    <col min="15387" max="15387" width="3.453125" customWidth="1"/>
    <col min="15617" max="15617" width="3.453125" customWidth="1"/>
    <col min="15618" max="15618" width="3.7265625" customWidth="1"/>
    <col min="15619" max="15619" width="1.26953125" customWidth="1"/>
    <col min="15620" max="15620" width="6.7265625" customWidth="1"/>
    <col min="15621" max="15621" width="13.453125" customWidth="1"/>
    <col min="15622" max="15622" width="5" customWidth="1"/>
    <col min="15623" max="15623" width="3.453125" customWidth="1"/>
    <col min="15624" max="15624" width="0.26953125" customWidth="1"/>
    <col min="15625" max="15625" width="1.26953125" customWidth="1"/>
    <col min="15626" max="15626" width="5.453125" customWidth="1"/>
    <col min="15627" max="15627" width="6.453125" customWidth="1"/>
    <col min="15628" max="15628" width="0.81640625" customWidth="1"/>
    <col min="15629" max="15629" width="2" customWidth="1"/>
    <col min="15630" max="15630" width="5.54296875" customWidth="1"/>
    <col min="15631" max="15631" width="0.81640625" customWidth="1"/>
    <col min="15632" max="15632" width="2.54296875" customWidth="1"/>
    <col min="15633" max="15633" width="1.54296875" customWidth="1"/>
    <col min="15634" max="15634" width="0.1796875" customWidth="1"/>
    <col min="15635" max="15635" width="5" customWidth="1"/>
    <col min="15636" max="15636" width="1.7265625" customWidth="1"/>
    <col min="15637" max="15637" width="5" customWidth="1"/>
    <col min="15638" max="15638" width="13.453125" customWidth="1"/>
    <col min="15639" max="15640" width="1.7265625" customWidth="1"/>
    <col min="15641" max="15641" width="3.453125" customWidth="1"/>
    <col min="15642" max="15642" width="0.81640625" customWidth="1"/>
    <col min="15643" max="15643" width="3.453125" customWidth="1"/>
    <col min="15873" max="15873" width="3.453125" customWidth="1"/>
    <col min="15874" max="15874" width="3.7265625" customWidth="1"/>
    <col min="15875" max="15875" width="1.26953125" customWidth="1"/>
    <col min="15876" max="15876" width="6.7265625" customWidth="1"/>
    <col min="15877" max="15877" width="13.453125" customWidth="1"/>
    <col min="15878" max="15878" width="5" customWidth="1"/>
    <col min="15879" max="15879" width="3.453125" customWidth="1"/>
    <col min="15880" max="15880" width="0.26953125" customWidth="1"/>
    <col min="15881" max="15881" width="1.26953125" customWidth="1"/>
    <col min="15882" max="15882" width="5.453125" customWidth="1"/>
    <col min="15883" max="15883" width="6.453125" customWidth="1"/>
    <col min="15884" max="15884" width="0.81640625" customWidth="1"/>
    <col min="15885" max="15885" width="2" customWidth="1"/>
    <col min="15886" max="15886" width="5.54296875" customWidth="1"/>
    <col min="15887" max="15887" width="0.81640625" customWidth="1"/>
    <col min="15888" max="15888" width="2.54296875" customWidth="1"/>
    <col min="15889" max="15889" width="1.54296875" customWidth="1"/>
    <col min="15890" max="15890" width="0.1796875" customWidth="1"/>
    <col min="15891" max="15891" width="5" customWidth="1"/>
    <col min="15892" max="15892" width="1.7265625" customWidth="1"/>
    <col min="15893" max="15893" width="5" customWidth="1"/>
    <col min="15894" max="15894" width="13.453125" customWidth="1"/>
    <col min="15895" max="15896" width="1.7265625" customWidth="1"/>
    <col min="15897" max="15897" width="3.453125" customWidth="1"/>
    <col min="15898" max="15898" width="0.81640625" customWidth="1"/>
    <col min="15899" max="15899" width="3.453125" customWidth="1"/>
    <col min="16129" max="16129" width="3.453125" customWidth="1"/>
    <col min="16130" max="16130" width="3.7265625" customWidth="1"/>
    <col min="16131" max="16131" width="1.26953125" customWidth="1"/>
    <col min="16132" max="16132" width="6.7265625" customWidth="1"/>
    <col min="16133" max="16133" width="13.453125" customWidth="1"/>
    <col min="16134" max="16134" width="5" customWidth="1"/>
    <col min="16135" max="16135" width="3.453125" customWidth="1"/>
    <col min="16136" max="16136" width="0.26953125" customWidth="1"/>
    <col min="16137" max="16137" width="1.26953125" customWidth="1"/>
    <col min="16138" max="16138" width="5.453125" customWidth="1"/>
    <col min="16139" max="16139" width="6.453125" customWidth="1"/>
    <col min="16140" max="16140" width="0.81640625" customWidth="1"/>
    <col min="16141" max="16141" width="2" customWidth="1"/>
    <col min="16142" max="16142" width="5.54296875" customWidth="1"/>
    <col min="16143" max="16143" width="0.81640625" customWidth="1"/>
    <col min="16144" max="16144" width="2.54296875" customWidth="1"/>
    <col min="16145" max="16145" width="1.54296875" customWidth="1"/>
    <col min="16146" max="16146" width="0.1796875" customWidth="1"/>
    <col min="16147" max="16147" width="5" customWidth="1"/>
    <col min="16148" max="16148" width="1.7265625" customWidth="1"/>
    <col min="16149" max="16149" width="5" customWidth="1"/>
    <col min="16150" max="16150" width="13.453125" customWidth="1"/>
    <col min="16151" max="16152" width="1.7265625" customWidth="1"/>
    <col min="16153" max="16153" width="3.453125" customWidth="1"/>
    <col min="16154" max="16154" width="0.81640625" customWidth="1"/>
    <col min="16155" max="16155" width="3.453125" customWidth="1"/>
  </cols>
  <sheetData>
    <row r="1" spans="1:27" ht="14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ht="14" customHeight="1">
      <c r="A2" s="64"/>
      <c r="B2" s="65" t="s">
        <v>245</v>
      </c>
      <c r="C2" s="65"/>
      <c r="D2" s="65"/>
      <c r="E2" s="65" t="s">
        <v>246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4"/>
      <c r="S2" s="64"/>
      <c r="T2" s="65"/>
      <c r="U2" s="65"/>
      <c r="V2" s="65"/>
      <c r="W2" s="65"/>
      <c r="X2" s="65"/>
      <c r="Y2" s="65"/>
      <c r="Z2" s="65"/>
      <c r="AA2" s="64"/>
    </row>
    <row r="3" spans="1:27" ht="14" customHeight="1">
      <c r="A3" s="64"/>
      <c r="B3" s="65" t="s">
        <v>247</v>
      </c>
      <c r="C3" s="65"/>
      <c r="D3" s="65"/>
      <c r="E3" s="65" t="s">
        <v>248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4"/>
      <c r="S3" s="64"/>
      <c r="T3" s="65"/>
      <c r="U3" s="65"/>
      <c r="V3" s="65"/>
      <c r="W3" s="65"/>
      <c r="X3" s="65"/>
      <c r="Y3" s="65"/>
      <c r="Z3" s="65"/>
      <c r="AA3" s="64"/>
    </row>
    <row r="4" spans="1:27" ht="14" customHeight="1">
      <c r="A4" s="64"/>
      <c r="B4" s="65" t="s">
        <v>249</v>
      </c>
      <c r="C4" s="65"/>
      <c r="D4" s="65"/>
      <c r="E4" s="65" t="s">
        <v>251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4"/>
      <c r="S4" s="64"/>
      <c r="T4" s="65"/>
      <c r="U4" s="65"/>
      <c r="V4" s="65"/>
      <c r="W4" s="65"/>
      <c r="X4" s="65"/>
      <c r="Y4" s="65"/>
      <c r="Z4" s="65"/>
      <c r="AA4" s="64"/>
    </row>
    <row r="5" spans="1:27" ht="14" customHeight="1">
      <c r="A5" s="64"/>
      <c r="B5" s="65" t="s">
        <v>410</v>
      </c>
      <c r="C5" s="65"/>
      <c r="D5" s="65"/>
      <c r="E5" s="65" t="s">
        <v>572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4"/>
      <c r="S5" s="64"/>
      <c r="T5" s="65"/>
      <c r="U5" s="65"/>
      <c r="V5" s="65"/>
      <c r="W5" s="65"/>
      <c r="X5" s="65"/>
      <c r="Y5" s="65"/>
      <c r="Z5" s="65"/>
      <c r="AA5" s="64"/>
    </row>
    <row r="6" spans="1:27" ht="14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 ht="14" customHeight="1">
      <c r="A7" s="64"/>
      <c r="B7" s="91" t="s">
        <v>574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64"/>
    </row>
    <row r="8" spans="1:27" ht="14" customHeight="1" thickBo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</row>
    <row r="9" spans="1:27" ht="14" customHeight="1">
      <c r="A9" s="64"/>
      <c r="B9" s="166" t="s">
        <v>4</v>
      </c>
      <c r="C9" s="167" t="s">
        <v>392</v>
      </c>
      <c r="D9" s="167"/>
      <c r="E9" s="167"/>
      <c r="F9" s="167"/>
      <c r="G9" s="167"/>
      <c r="H9" s="167"/>
      <c r="I9" s="167" t="s">
        <v>416</v>
      </c>
      <c r="J9" s="167"/>
      <c r="K9" s="167" t="s">
        <v>7</v>
      </c>
      <c r="L9" s="167"/>
      <c r="M9" s="167"/>
      <c r="N9" s="167" t="s">
        <v>417</v>
      </c>
      <c r="O9" s="167"/>
      <c r="P9" s="167"/>
      <c r="Q9" s="167"/>
      <c r="R9" s="167" t="s">
        <v>575</v>
      </c>
      <c r="S9" s="167"/>
      <c r="T9" s="167"/>
      <c r="U9" s="167"/>
      <c r="V9" s="167"/>
      <c r="W9" s="167"/>
      <c r="X9" s="93" t="s">
        <v>576</v>
      </c>
      <c r="Y9" s="93"/>
      <c r="Z9" s="93"/>
      <c r="AA9" s="64"/>
    </row>
    <row r="10" spans="1:27" ht="14" customHeight="1" thickBot="1">
      <c r="A10" s="64"/>
      <c r="B10" s="168" t="s">
        <v>228</v>
      </c>
      <c r="C10" s="98" t="s">
        <v>229</v>
      </c>
      <c r="D10" s="98"/>
      <c r="E10" s="98"/>
      <c r="F10" s="98"/>
      <c r="G10" s="98"/>
      <c r="H10" s="98"/>
      <c r="I10" s="98" t="s">
        <v>231</v>
      </c>
      <c r="J10" s="98"/>
      <c r="K10" s="98" t="s">
        <v>232</v>
      </c>
      <c r="L10" s="98"/>
      <c r="M10" s="98"/>
      <c r="N10" s="98" t="s">
        <v>235</v>
      </c>
      <c r="O10" s="98"/>
      <c r="P10" s="98"/>
      <c r="Q10" s="98"/>
      <c r="R10" s="98" t="s">
        <v>577</v>
      </c>
      <c r="S10" s="98"/>
      <c r="T10" s="98"/>
      <c r="U10" s="98"/>
      <c r="V10" s="98"/>
      <c r="W10" s="98"/>
      <c r="X10" s="99" t="s">
        <v>237</v>
      </c>
      <c r="Y10" s="99"/>
      <c r="Z10" s="99"/>
      <c r="AA10" s="64"/>
    </row>
    <row r="11" spans="1:27" ht="14" customHeight="1" thickBot="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</row>
    <row r="12" spans="1:27" ht="14" customHeight="1">
      <c r="A12" s="64"/>
      <c r="B12" s="169" t="s">
        <v>578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64"/>
    </row>
    <row r="13" spans="1:27" ht="14" customHeight="1">
      <c r="A13" s="64"/>
      <c r="B13" s="170" t="s">
        <v>229</v>
      </c>
      <c r="C13" s="171" t="s">
        <v>579</v>
      </c>
      <c r="D13" s="171"/>
      <c r="E13" s="171"/>
      <c r="F13" s="171"/>
      <c r="G13" s="171"/>
      <c r="H13" s="171"/>
      <c r="I13" s="172" t="s">
        <v>420</v>
      </c>
      <c r="J13" s="172"/>
      <c r="K13" s="106" t="s">
        <v>421</v>
      </c>
      <c r="L13" s="106"/>
      <c r="M13" s="106"/>
      <c r="N13" s="173">
        <v>0</v>
      </c>
      <c r="O13" s="173"/>
      <c r="P13" s="173"/>
      <c r="Q13" s="173"/>
      <c r="R13" s="173">
        <v>0</v>
      </c>
      <c r="S13" s="173"/>
      <c r="T13" s="173"/>
      <c r="U13" s="173"/>
      <c r="V13" s="173"/>
      <c r="W13" s="173"/>
      <c r="X13" s="174" t="s">
        <v>229</v>
      </c>
      <c r="Y13" s="174"/>
      <c r="Z13" s="174"/>
      <c r="AA13" s="64"/>
    </row>
    <row r="14" spans="1:27" ht="14" customHeight="1">
      <c r="A14" s="64"/>
      <c r="B14" s="175" t="s">
        <v>580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6">
        <v>0</v>
      </c>
      <c r="S14" s="176"/>
      <c r="T14" s="176"/>
      <c r="U14" s="176"/>
      <c r="V14" s="176"/>
      <c r="W14" s="176"/>
      <c r="X14" s="177" t="s">
        <v>398</v>
      </c>
      <c r="Y14" s="177"/>
      <c r="Z14" s="177"/>
      <c r="AA14" s="64"/>
    </row>
    <row r="15" spans="1:27" ht="14" customHeight="1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178"/>
      <c r="S15" s="178"/>
      <c r="T15" s="178"/>
      <c r="U15" s="178"/>
      <c r="V15" s="178"/>
      <c r="W15" s="178"/>
      <c r="X15" s="64"/>
      <c r="Y15" s="64"/>
      <c r="Z15" s="64"/>
      <c r="AA15" s="64"/>
    </row>
    <row r="16" spans="1:27" ht="14" customHeight="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</row>
  </sheetData>
  <mergeCells count="32">
    <mergeCell ref="B14:Q14"/>
    <mergeCell ref="R14:W14"/>
    <mergeCell ref="X14:Z14"/>
    <mergeCell ref="B12:Z12"/>
    <mergeCell ref="C13:H13"/>
    <mergeCell ref="I13:J13"/>
    <mergeCell ref="K13:M13"/>
    <mergeCell ref="N13:Q13"/>
    <mergeCell ref="R13:W13"/>
    <mergeCell ref="X13:Z13"/>
    <mergeCell ref="C10:H10"/>
    <mergeCell ref="I10:J10"/>
    <mergeCell ref="K10:M10"/>
    <mergeCell ref="N10:Q10"/>
    <mergeCell ref="R10:W10"/>
    <mergeCell ref="X10:Z10"/>
    <mergeCell ref="B7:Z7"/>
    <mergeCell ref="C9:H9"/>
    <mergeCell ref="I9:J9"/>
    <mergeCell ref="K9:M9"/>
    <mergeCell ref="N9:Q9"/>
    <mergeCell ref="R9:W9"/>
    <mergeCell ref="X9:Z9"/>
    <mergeCell ref="B2:D2"/>
    <mergeCell ref="E2:Q2"/>
    <mergeCell ref="T2:Z5"/>
    <mergeCell ref="B3:D3"/>
    <mergeCell ref="E3:Q3"/>
    <mergeCell ref="B4:D4"/>
    <mergeCell ref="E4:Q4"/>
    <mergeCell ref="B5:D5"/>
    <mergeCell ref="E5:Q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B4D25-DE16-43C3-9586-9061C45BDCE4}">
  <dimension ref="A1:AA139"/>
  <sheetViews>
    <sheetView topLeftCell="A12" workbookViewId="0">
      <selection sqref="A1:XFD5"/>
    </sheetView>
  </sheetViews>
  <sheetFormatPr defaultRowHeight="14.5" outlineLevelCol="1"/>
  <cols>
    <col min="1" max="1" width="0.26953125" style="1" customWidth="1"/>
    <col min="2" max="2" width="5.7265625" style="2" customWidth="1"/>
    <col min="3" max="3" width="25.26953125" style="3" customWidth="1"/>
    <col min="4" max="4" width="14.54296875" style="5" customWidth="1"/>
    <col min="5" max="5" width="14.54296875" customWidth="1"/>
    <col min="7" max="7" width="15.7265625" style="6" customWidth="1"/>
    <col min="8" max="8" width="14.54296875" style="7" customWidth="1"/>
    <col min="9" max="9" width="14.54296875" style="4" customWidth="1"/>
    <col min="10" max="10" width="0" hidden="1" customWidth="1" outlineLevel="1"/>
    <col min="11" max="19" width="0" style="4" hidden="1" customWidth="1" outlineLevel="1"/>
    <col min="20" max="20" width="8.7265625" collapsed="1"/>
  </cols>
  <sheetData>
    <row r="1" spans="1:27" ht="12" customHeight="1">
      <c r="A1" s="64"/>
      <c r="B1" s="65" t="s">
        <v>245</v>
      </c>
      <c r="C1" s="65"/>
      <c r="D1" s="65"/>
      <c r="E1" s="65" t="s">
        <v>252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4"/>
    </row>
    <row r="2" spans="1:27" ht="28.5" customHeight="1">
      <c r="A2" s="64"/>
      <c r="B2" s="65" t="s">
        <v>247</v>
      </c>
      <c r="C2" s="65"/>
      <c r="D2" s="65"/>
      <c r="E2" s="65" t="s">
        <v>248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249</v>
      </c>
      <c r="C3" s="65"/>
      <c r="D3" s="65"/>
      <c r="E3" s="65" t="s">
        <v>251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250</v>
      </c>
      <c r="C4" s="65"/>
      <c r="D4" s="65"/>
      <c r="E4" s="65" t="s">
        <v>302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24.75" customHeight="1">
      <c r="A5" s="66" t="s">
        <v>0</v>
      </c>
      <c r="B5" s="66"/>
      <c r="C5" s="66"/>
      <c r="D5" s="66"/>
      <c r="E5" s="66"/>
      <c r="F5" s="66"/>
      <c r="G5" s="66"/>
      <c r="H5" s="66"/>
      <c r="I5" s="66"/>
      <c r="J5">
        <v>1</v>
      </c>
    </row>
    <row r="6" spans="1:27" ht="43.5" customHeight="1" thickBot="1">
      <c r="A6" s="49" t="s">
        <v>1</v>
      </c>
      <c r="B6" s="42"/>
      <c r="C6" s="42"/>
      <c r="D6" s="42"/>
      <c r="E6" s="42"/>
      <c r="F6" s="42"/>
      <c r="G6" s="42"/>
      <c r="H6" s="42"/>
      <c r="I6" s="42"/>
    </row>
    <row r="7" spans="1:27">
      <c r="A7" s="11"/>
      <c r="B7" s="12" t="s">
        <v>4</v>
      </c>
      <c r="C7" s="13" t="s">
        <v>5</v>
      </c>
      <c r="D7" s="14" t="s">
        <v>6</v>
      </c>
      <c r="E7" s="15"/>
      <c r="F7" s="15"/>
      <c r="G7" s="16" t="s">
        <v>7</v>
      </c>
      <c r="H7" s="17" t="s">
        <v>8</v>
      </c>
      <c r="I7" s="18" t="s">
        <v>9</v>
      </c>
    </row>
    <row r="8" spans="1:27">
      <c r="B8" s="2" t="s">
        <v>10</v>
      </c>
      <c r="C8" s="3" t="s">
        <v>11</v>
      </c>
      <c r="D8" s="8"/>
      <c r="E8" s="9"/>
      <c r="F8" s="9"/>
      <c r="H8" s="10" t="s">
        <v>12</v>
      </c>
    </row>
    <row r="9" spans="1:27">
      <c r="C9" s="3" t="s">
        <v>13</v>
      </c>
      <c r="D9" s="8"/>
      <c r="E9" s="9"/>
      <c r="F9" s="9"/>
      <c r="H9" s="10" t="s">
        <v>14</v>
      </c>
    </row>
    <row r="10" spans="1:27">
      <c r="C10" s="3" t="s">
        <v>15</v>
      </c>
      <c r="D10" s="8"/>
      <c r="E10" s="9"/>
      <c r="F10" s="9"/>
      <c r="H10" s="10" t="s">
        <v>16</v>
      </c>
    </row>
    <row r="11" spans="1:27">
      <c r="C11" s="3" t="s">
        <v>17</v>
      </c>
      <c r="D11" s="8"/>
      <c r="E11" s="9"/>
      <c r="F11" s="9"/>
      <c r="H11" s="10" t="s">
        <v>18</v>
      </c>
    </row>
    <row r="12" spans="1:27">
      <c r="C12" s="3" t="s">
        <v>19</v>
      </c>
      <c r="D12" s="8"/>
      <c r="E12" s="9"/>
      <c r="F12" s="9"/>
      <c r="H12" s="10" t="s">
        <v>20</v>
      </c>
    </row>
    <row r="13" spans="1:27">
      <c r="A13" s="11"/>
      <c r="B13" s="12">
        <v>1</v>
      </c>
      <c r="C13" s="13" t="s">
        <v>259</v>
      </c>
      <c r="D13" s="19" t="s">
        <v>76</v>
      </c>
      <c r="E13" s="20"/>
      <c r="F13" s="20"/>
      <c r="G13" s="16">
        <v>4</v>
      </c>
      <c r="H13" s="21"/>
      <c r="I13" s="18">
        <f>G13*H13</f>
        <v>0</v>
      </c>
      <c r="J13">
        <v>1</v>
      </c>
    </row>
    <row r="14" spans="1:27">
      <c r="D14" s="22" t="str">
        <f>SUBSTITUTE("Sp.mat: 0.00%",".",IF(VALUE("1.2")=1.2,".",","),2)</f>
        <v>Sp.mat: 0,00%</v>
      </c>
      <c r="F14" s="22" t="str">
        <f>SUBSTITUTE("Sp.man: 685.93%",".",IF(VALUE("1.2")=1.2,".",","),2)</f>
        <v>Sp.man: 685,93%</v>
      </c>
      <c r="G14" s="22" t="str">
        <f>SUBSTITUTE("Sp.uti: 0.00%",".",IF(VALUE("1.2")=1.2,".",","),2)</f>
        <v>Sp.uti: 0,00%</v>
      </c>
      <c r="I14" s="4">
        <f>G13*H14</f>
        <v>0</v>
      </c>
      <c r="J14">
        <v>2</v>
      </c>
    </row>
    <row r="15" spans="1:27">
      <c r="A15" s="41" t="s">
        <v>260</v>
      </c>
      <c r="B15" s="42"/>
      <c r="C15" s="42"/>
      <c r="D15" s="42"/>
      <c r="E15" s="42"/>
      <c r="F15" s="42"/>
      <c r="G15" s="42"/>
      <c r="I15" s="4">
        <f>G13*H15</f>
        <v>0</v>
      </c>
      <c r="J15">
        <v>3</v>
      </c>
      <c r="K15" s="4">
        <v>0</v>
      </c>
      <c r="L15" s="4">
        <v>0</v>
      </c>
      <c r="M15" s="4">
        <f>I15-K15-L15</f>
        <v>0</v>
      </c>
    </row>
    <row r="16" spans="1:27">
      <c r="A16" s="42"/>
      <c r="B16" s="42"/>
      <c r="C16" s="42"/>
      <c r="D16" s="42"/>
      <c r="E16" s="42"/>
      <c r="F16" s="42"/>
      <c r="G16" s="42"/>
      <c r="I16" s="4">
        <f>G13*H16</f>
        <v>0</v>
      </c>
      <c r="J16">
        <v>4</v>
      </c>
      <c r="N16" s="4">
        <f>IF(ISERR(SEARCH("TRA* 82",C13)),IF(Q16+R16+S16=0,0,I16*(Q16/(Q16+R16+S16))),I16)</f>
        <v>0</v>
      </c>
      <c r="O16" s="4">
        <f>IF(ISERR(SEARCH("TRA* 82",C13)),IF(Q16+R16+S16=0,0,I16*(R16/(Q16+R16+S16))),0)</f>
        <v>0</v>
      </c>
      <c r="P16" s="4">
        <f>IF(ISERR(SEARCH("TRA* 82",C13)),I16-N16-O16,0)</f>
        <v>0</v>
      </c>
      <c r="Q16" s="4">
        <v>0</v>
      </c>
      <c r="R16" s="4">
        <v>0</v>
      </c>
      <c r="S16" s="4">
        <v>0</v>
      </c>
    </row>
    <row r="17" spans="1:19">
      <c r="A17" s="44" t="s">
        <v>261</v>
      </c>
      <c r="B17" s="45"/>
      <c r="C17" s="45"/>
      <c r="D17" s="45"/>
      <c r="E17" s="45"/>
      <c r="F17" s="45"/>
      <c r="G17" s="45"/>
      <c r="H17" s="27">
        <f>H13+H14+H15+H16</f>
        <v>0</v>
      </c>
      <c r="I17" s="28">
        <f>I13+I14+I15+I16</f>
        <v>0</v>
      </c>
      <c r="J17">
        <v>5</v>
      </c>
    </row>
    <row r="18" spans="1:19">
      <c r="A18" s="46" t="s">
        <v>262</v>
      </c>
      <c r="B18" s="46"/>
      <c r="C18" s="46"/>
      <c r="D18" s="46"/>
      <c r="E18" s="46"/>
      <c r="F18" s="46"/>
      <c r="G18" s="46"/>
      <c r="H18" s="46"/>
      <c r="I18" s="46"/>
    </row>
    <row r="19" spans="1:19">
      <c r="B19" s="2">
        <v>2</v>
      </c>
      <c r="C19" s="3" t="s">
        <v>263</v>
      </c>
      <c r="D19" s="5" t="s">
        <v>264</v>
      </c>
      <c r="G19" s="6">
        <v>350</v>
      </c>
      <c r="I19" s="4">
        <f>G19*H19</f>
        <v>0</v>
      </c>
      <c r="J19">
        <v>1</v>
      </c>
    </row>
    <row r="20" spans="1:19">
      <c r="D20" s="22" t="str">
        <f>SUBSTITUTE("Sp.mat: 0.00%",".",IF(VALUE("1.2")=1.2,".",","),2)</f>
        <v>Sp.mat: 0,00%</v>
      </c>
      <c r="F20" s="22" t="str">
        <f>SUBSTITUTE("Sp.man: 25.90%",".",IF(VALUE("1.2")=1.2,".",","),2)</f>
        <v>Sp.man: 25,90%</v>
      </c>
      <c r="G20" s="22" t="str">
        <f>SUBSTITUTE("Sp.uti: 0.00%",".",IF(VALUE("1.2")=1.2,".",","),2)</f>
        <v>Sp.uti: 0,00%</v>
      </c>
      <c r="I20" s="4">
        <f>G19*H20</f>
        <v>0</v>
      </c>
      <c r="J20">
        <v>2</v>
      </c>
    </row>
    <row r="21" spans="1:19">
      <c r="A21" s="41" t="s">
        <v>265</v>
      </c>
      <c r="B21" s="42"/>
      <c r="C21" s="42"/>
      <c r="D21" s="42"/>
      <c r="E21" s="42"/>
      <c r="F21" s="42"/>
      <c r="G21" s="42"/>
      <c r="I21" s="4">
        <f>G19*H21</f>
        <v>0</v>
      </c>
      <c r="J21">
        <v>3</v>
      </c>
      <c r="K21" s="4">
        <v>0</v>
      </c>
      <c r="L21" s="4">
        <v>0</v>
      </c>
      <c r="M21" s="4">
        <f>I21-K21-L21</f>
        <v>0</v>
      </c>
    </row>
    <row r="22" spans="1:19">
      <c r="A22" s="42"/>
      <c r="B22" s="42"/>
      <c r="C22" s="42"/>
      <c r="D22" s="42"/>
      <c r="E22" s="42"/>
      <c r="F22" s="42"/>
      <c r="G22" s="42"/>
      <c r="I22" s="4">
        <f>G19*H22</f>
        <v>0</v>
      </c>
      <c r="J22">
        <v>4</v>
      </c>
      <c r="N22" s="4">
        <f>IF(ISERR(SEARCH("TRA* 82",C19)),IF(Q22+R22+S22=0,0,I22*(Q22/(Q22+R22+S22))),I22)</f>
        <v>0</v>
      </c>
      <c r="O22" s="4">
        <f>IF(ISERR(SEARCH("TRA* 82",C19)),IF(Q22+R22+S22=0,0,I22*(R22/(Q22+R22+S22))),0)</f>
        <v>0</v>
      </c>
      <c r="P22" s="4">
        <f>IF(ISERR(SEARCH("TRA* 82",C19)),I22-N22-O22,0)</f>
        <v>0</v>
      </c>
      <c r="Q22" s="4">
        <v>0</v>
      </c>
      <c r="R22" s="4">
        <v>0</v>
      </c>
      <c r="S22" s="4">
        <v>0</v>
      </c>
    </row>
    <row r="23" spans="1:19">
      <c r="A23" s="44" t="s">
        <v>24</v>
      </c>
      <c r="B23" s="45"/>
      <c r="C23" s="45"/>
      <c r="D23" s="45"/>
      <c r="E23" s="45"/>
      <c r="F23" s="45"/>
      <c r="G23" s="45"/>
      <c r="H23" s="27">
        <f>H19+H20+H21+H22</f>
        <v>0</v>
      </c>
      <c r="I23" s="28">
        <f>I19+I20+I21+I22</f>
        <v>0</v>
      </c>
      <c r="J23">
        <v>5</v>
      </c>
    </row>
    <row r="24" spans="1:19">
      <c r="A24" s="46" t="s">
        <v>266</v>
      </c>
      <c r="B24" s="46"/>
      <c r="C24" s="46"/>
      <c r="D24" s="46"/>
      <c r="E24" s="46"/>
      <c r="F24" s="46"/>
      <c r="G24" s="46"/>
      <c r="H24" s="46"/>
      <c r="I24" s="46"/>
    </row>
    <row r="25" spans="1:19">
      <c r="B25" s="2">
        <v>3</v>
      </c>
      <c r="C25" s="3" t="s">
        <v>267</v>
      </c>
      <c r="D25" s="5" t="s">
        <v>264</v>
      </c>
      <c r="G25" s="6">
        <v>20</v>
      </c>
      <c r="I25" s="4">
        <f>G25*H25</f>
        <v>0</v>
      </c>
      <c r="J25">
        <v>1</v>
      </c>
    </row>
    <row r="26" spans="1:19">
      <c r="D26" s="22" t="str">
        <f>SUBSTITUTE("Sp.mat: 0.00%",".",IF(VALUE("1.2")=1.2,".",","),2)</f>
        <v>Sp.mat: 0,00%</v>
      </c>
      <c r="F26" s="22" t="str">
        <f>SUBSTITUTE("Sp.man: 40.19%",".",IF(VALUE("1.2")=1.2,".",","),2)</f>
        <v>Sp.man: 40,19%</v>
      </c>
      <c r="G26" s="22" t="str">
        <f>SUBSTITUTE("Sp.uti: 0.00%",".",IF(VALUE("1.2")=1.2,".",","),2)</f>
        <v>Sp.uti: 0,00%</v>
      </c>
      <c r="I26" s="4">
        <f>G25*H26</f>
        <v>0</v>
      </c>
      <c r="J26">
        <v>2</v>
      </c>
    </row>
    <row r="27" spans="1:19">
      <c r="A27" s="41" t="s">
        <v>268</v>
      </c>
      <c r="B27" s="42"/>
      <c r="C27" s="42"/>
      <c r="D27" s="42"/>
      <c r="E27" s="42"/>
      <c r="F27" s="42"/>
      <c r="G27" s="42"/>
      <c r="I27" s="4">
        <f>G25*H27</f>
        <v>0</v>
      </c>
      <c r="J27">
        <v>3</v>
      </c>
      <c r="K27" s="4">
        <v>0</v>
      </c>
      <c r="L27" s="4">
        <v>0</v>
      </c>
      <c r="M27" s="4">
        <f>I27-K27-L27</f>
        <v>0</v>
      </c>
    </row>
    <row r="28" spans="1:19">
      <c r="A28" s="42"/>
      <c r="B28" s="42"/>
      <c r="C28" s="42"/>
      <c r="D28" s="42"/>
      <c r="E28" s="42"/>
      <c r="F28" s="42"/>
      <c r="G28" s="42"/>
      <c r="I28" s="4">
        <f>G25*H28</f>
        <v>0</v>
      </c>
      <c r="J28">
        <v>4</v>
      </c>
      <c r="N28" s="4">
        <f>IF(ISERR(SEARCH("TRA* 82",C25)),IF(Q28+R28+S28=0,0,I28*(Q28/(Q28+R28+S28))),I28)</f>
        <v>0</v>
      </c>
      <c r="O28" s="4">
        <f>IF(ISERR(SEARCH("TRA* 82",C25)),IF(Q28+R28+S28=0,0,I28*(R28/(Q28+R28+S28))),0)</f>
        <v>0</v>
      </c>
      <c r="P28" s="4">
        <f>IF(ISERR(SEARCH("TRA* 82",C25)),I28-N28-O28,0)</f>
        <v>0</v>
      </c>
      <c r="Q28" s="4">
        <v>0</v>
      </c>
      <c r="R28" s="4">
        <v>0</v>
      </c>
      <c r="S28" s="4">
        <v>0</v>
      </c>
    </row>
    <row r="29" spans="1:19">
      <c r="A29" s="44" t="s">
        <v>24</v>
      </c>
      <c r="B29" s="45"/>
      <c r="C29" s="45"/>
      <c r="D29" s="45"/>
      <c r="E29" s="45"/>
      <c r="F29" s="45"/>
      <c r="G29" s="45"/>
      <c r="H29" s="27">
        <f>H25+H26+H27+H28</f>
        <v>0</v>
      </c>
      <c r="I29" s="28">
        <f>I25+I26+I27+I28</f>
        <v>0</v>
      </c>
      <c r="J29">
        <v>5</v>
      </c>
    </row>
    <row r="30" spans="1:19">
      <c r="A30" s="46" t="s">
        <v>269</v>
      </c>
      <c r="B30" s="46"/>
      <c r="C30" s="46"/>
      <c r="D30" s="46"/>
      <c r="E30" s="46"/>
      <c r="F30" s="46"/>
      <c r="G30" s="46"/>
      <c r="H30" s="46"/>
      <c r="I30" s="46"/>
    </row>
    <row r="31" spans="1:19">
      <c r="B31" s="2">
        <v>4</v>
      </c>
      <c r="C31" s="3" t="s">
        <v>270</v>
      </c>
      <c r="D31" s="5" t="s">
        <v>264</v>
      </c>
      <c r="G31" s="6">
        <v>30</v>
      </c>
      <c r="I31" s="4">
        <f>G31*H31</f>
        <v>0</v>
      </c>
      <c r="J31">
        <v>1</v>
      </c>
    </row>
    <row r="32" spans="1:19">
      <c r="D32" s="22" t="str">
        <f>SUBSTITUTE("Sp.mat: 0.00%",".",IF(VALUE("1.2")=1.2,".",","),2)</f>
        <v>Sp.mat: 0,00%</v>
      </c>
      <c r="F32" s="22" t="str">
        <f>SUBSTITUTE("Sp.man: -16.62%",".",IF(VALUE("1.2")=1.2,".",","),2)</f>
        <v>Sp.man: -16,62%</v>
      </c>
      <c r="G32" s="22" t="str">
        <f>SUBSTITUTE("Sp.uti: 0.00%",".",IF(VALUE("1.2")=1.2,".",","),2)</f>
        <v>Sp.uti: 0,00%</v>
      </c>
      <c r="I32" s="4">
        <f>G31*H32</f>
        <v>0</v>
      </c>
      <c r="J32">
        <v>2</v>
      </c>
    </row>
    <row r="33" spans="1:19">
      <c r="A33" s="41" t="s">
        <v>271</v>
      </c>
      <c r="B33" s="42"/>
      <c r="C33" s="42"/>
      <c r="D33" s="42"/>
      <c r="E33" s="42"/>
      <c r="F33" s="42"/>
      <c r="G33" s="42"/>
      <c r="I33" s="4">
        <f>G31*H33</f>
        <v>0</v>
      </c>
      <c r="J33">
        <v>3</v>
      </c>
      <c r="K33" s="4">
        <v>0</v>
      </c>
      <c r="L33" s="4">
        <v>0</v>
      </c>
      <c r="M33" s="4">
        <f>I33-K33-L33</f>
        <v>0</v>
      </c>
    </row>
    <row r="34" spans="1:19">
      <c r="A34" s="42"/>
      <c r="B34" s="42"/>
      <c r="C34" s="42"/>
      <c r="D34" s="42"/>
      <c r="E34" s="42"/>
      <c r="F34" s="42"/>
      <c r="G34" s="42"/>
      <c r="I34" s="4">
        <f>G31*H34</f>
        <v>0</v>
      </c>
      <c r="J34">
        <v>4</v>
      </c>
      <c r="N34" s="4">
        <f>IF(ISERR(SEARCH("TRA* 82",C31)),IF(Q34+R34+S34=0,0,I34*(Q34/(Q34+R34+S34))),I34)</f>
        <v>0</v>
      </c>
      <c r="O34" s="4">
        <f>IF(ISERR(SEARCH("TRA* 82",C31)),IF(Q34+R34+S34=0,0,I34*(R34/(Q34+R34+S34))),0)</f>
        <v>0</v>
      </c>
      <c r="P34" s="4">
        <f>IF(ISERR(SEARCH("TRA* 82",C31)),I34-N34-O34,0)</f>
        <v>0</v>
      </c>
      <c r="Q34" s="4">
        <v>0</v>
      </c>
      <c r="R34" s="4">
        <v>0</v>
      </c>
      <c r="S34" s="4">
        <v>0</v>
      </c>
    </row>
    <row r="35" spans="1:19">
      <c r="A35" s="44" t="s">
        <v>24</v>
      </c>
      <c r="B35" s="45"/>
      <c r="C35" s="45"/>
      <c r="D35" s="45"/>
      <c r="E35" s="45"/>
      <c r="F35" s="45"/>
      <c r="G35" s="45"/>
      <c r="H35" s="27">
        <f>H31+H32+H33+H34</f>
        <v>0</v>
      </c>
      <c r="I35" s="28">
        <f>I31+I32+I33+I34</f>
        <v>0</v>
      </c>
      <c r="J35">
        <v>5</v>
      </c>
    </row>
    <row r="36" spans="1:19">
      <c r="A36" s="46" t="s">
        <v>272</v>
      </c>
      <c r="B36" s="46"/>
      <c r="C36" s="46"/>
      <c r="D36" s="46"/>
      <c r="E36" s="46"/>
      <c r="F36" s="46"/>
      <c r="G36" s="46"/>
      <c r="H36" s="46"/>
      <c r="I36" s="46"/>
    </row>
    <row r="37" spans="1:19">
      <c r="B37" s="2">
        <v>5</v>
      </c>
      <c r="C37" s="3" t="s">
        <v>273</v>
      </c>
      <c r="D37" s="5" t="s">
        <v>76</v>
      </c>
      <c r="G37" s="6">
        <v>4</v>
      </c>
      <c r="I37" s="4">
        <f>G37*H37</f>
        <v>0</v>
      </c>
      <c r="J37">
        <v>1</v>
      </c>
    </row>
    <row r="38" spans="1:19">
      <c r="D38" s="22" t="str">
        <f>SUBSTITUTE("Sp.mat: 0.00%",".",IF(VALUE("1.2")=1.2,".",","),2)</f>
        <v>Sp.mat: 0,00%</v>
      </c>
      <c r="F38" s="22" t="str">
        <f>SUBSTITUTE("Sp.man: 479.76%",".",IF(VALUE("1.2")=1.2,".",","),2)</f>
        <v>Sp.man: 479,76%</v>
      </c>
      <c r="G38" s="22" t="str">
        <f>SUBSTITUTE("Sp.uti: 0.00%",".",IF(VALUE("1.2")=1.2,".",","),2)</f>
        <v>Sp.uti: 0,00%</v>
      </c>
      <c r="I38" s="4">
        <f>G37*H38</f>
        <v>0</v>
      </c>
      <c r="J38">
        <v>2</v>
      </c>
    </row>
    <row r="39" spans="1:19">
      <c r="A39" s="41" t="s">
        <v>274</v>
      </c>
      <c r="B39" s="42"/>
      <c r="C39" s="42"/>
      <c r="D39" s="42"/>
      <c r="E39" s="42"/>
      <c r="F39" s="42"/>
      <c r="G39" s="42"/>
      <c r="I39" s="4">
        <f>G37*H39</f>
        <v>0</v>
      </c>
      <c r="J39">
        <v>3</v>
      </c>
      <c r="K39" s="4">
        <v>0</v>
      </c>
      <c r="L39" s="4">
        <v>0</v>
      </c>
      <c r="M39" s="4">
        <f>I39-K39-L39</f>
        <v>0</v>
      </c>
    </row>
    <row r="40" spans="1:19">
      <c r="A40" s="42"/>
      <c r="B40" s="42"/>
      <c r="C40" s="42"/>
      <c r="D40" s="42"/>
      <c r="E40" s="42"/>
      <c r="F40" s="42"/>
      <c r="G40" s="42"/>
      <c r="I40" s="4">
        <f>G37*H40</f>
        <v>0</v>
      </c>
      <c r="J40">
        <v>4</v>
      </c>
      <c r="N40" s="4">
        <f>IF(ISERR(SEARCH("TRA* 82",C37)),IF(Q40+R40+S40=0,0,I40*(Q40/(Q40+R40+S40))),I40)</f>
        <v>0</v>
      </c>
      <c r="O40" s="4">
        <f>IF(ISERR(SEARCH("TRA* 82",C37)),IF(Q40+R40+S40=0,0,I40*(R40/(Q40+R40+S40))),0)</f>
        <v>0</v>
      </c>
      <c r="P40" s="4">
        <f>IF(ISERR(SEARCH("TRA* 82",C37)),I40-N40-O40,0)</f>
        <v>0</v>
      </c>
      <c r="Q40" s="4">
        <v>0</v>
      </c>
      <c r="R40" s="4">
        <v>0</v>
      </c>
      <c r="S40" s="4">
        <v>0</v>
      </c>
    </row>
    <row r="41" spans="1:19">
      <c r="A41" s="39" t="s">
        <v>275</v>
      </c>
      <c r="B41" s="40"/>
      <c r="C41" s="40"/>
      <c r="D41" s="40"/>
      <c r="E41" s="40"/>
      <c r="F41" s="40"/>
      <c r="G41" s="40"/>
      <c r="H41" s="25">
        <f>H37+H38+H39+H40</f>
        <v>0</v>
      </c>
      <c r="I41" s="26">
        <f>I37+I38+I39+I40</f>
        <v>0</v>
      </c>
      <c r="J41">
        <v>5</v>
      </c>
    </row>
    <row r="42" spans="1:19">
      <c r="B42" s="2">
        <v>6</v>
      </c>
      <c r="C42" s="3" t="s">
        <v>276</v>
      </c>
      <c r="D42" s="5" t="s">
        <v>76</v>
      </c>
      <c r="G42" s="6">
        <v>4</v>
      </c>
      <c r="I42" s="4">
        <f>G42*H42</f>
        <v>0</v>
      </c>
      <c r="J42">
        <v>1</v>
      </c>
    </row>
    <row r="43" spans="1:19">
      <c r="D43" s="22" t="str">
        <f>SUBSTITUTE("Sp.mat: 0.00%",".",IF(VALUE("1.2")=1.2,".",","),2)</f>
        <v>Sp.mat: 0,00%</v>
      </c>
      <c r="F43" s="22" t="str">
        <f>SUBSTITUTE("Sp.man: 0.00%",".",IF(VALUE("1.2")=1.2,".",","),2)</f>
        <v>Sp.man: 0,00%</v>
      </c>
      <c r="G43" s="22" t="str">
        <f>SUBSTITUTE("Sp.uti: 0.00%",".",IF(VALUE("1.2")=1.2,".",","),2)</f>
        <v>Sp.uti: 0,00%</v>
      </c>
      <c r="I43" s="4">
        <f>G42*H43</f>
        <v>0</v>
      </c>
      <c r="J43">
        <v>2</v>
      </c>
    </row>
    <row r="44" spans="1:19">
      <c r="A44" s="41" t="s">
        <v>277</v>
      </c>
      <c r="B44" s="42"/>
      <c r="C44" s="42"/>
      <c r="D44" s="42"/>
      <c r="E44" s="42"/>
      <c r="F44" s="42"/>
      <c r="G44" s="42"/>
      <c r="I44" s="4">
        <f>G42*H44</f>
        <v>0</v>
      </c>
      <c r="J44">
        <v>3</v>
      </c>
      <c r="K44" s="4">
        <v>0</v>
      </c>
      <c r="L44" s="4">
        <v>0</v>
      </c>
      <c r="M44" s="4">
        <f>I44-K44-L44</f>
        <v>0</v>
      </c>
    </row>
    <row r="45" spans="1:19">
      <c r="A45" s="42"/>
      <c r="B45" s="42"/>
      <c r="C45" s="42"/>
      <c r="D45" s="42"/>
      <c r="E45" s="42"/>
      <c r="F45" s="42"/>
      <c r="G45" s="42"/>
      <c r="I45" s="4">
        <f>G42*H45</f>
        <v>0</v>
      </c>
      <c r="J45">
        <v>4</v>
      </c>
      <c r="N45" s="4">
        <f>IF(ISERR(SEARCH("TRA* 82",C42)),IF(Q45+R45+S45=0,0,I45*(Q45/(Q45+R45+S45))),I45)</f>
        <v>0</v>
      </c>
      <c r="O45" s="4">
        <f>IF(ISERR(SEARCH("TRA* 82",C42)),IF(Q45+R45+S45=0,0,I45*(R45/(Q45+R45+S45))),0)</f>
        <v>0</v>
      </c>
      <c r="P45" s="4">
        <f>IF(ISERR(SEARCH("TRA* 82",C42)),I45-N45-O45,0)</f>
        <v>0</v>
      </c>
      <c r="Q45" s="4">
        <v>0</v>
      </c>
      <c r="R45" s="4">
        <v>0</v>
      </c>
      <c r="S45" s="4">
        <v>0</v>
      </c>
    </row>
    <row r="46" spans="1:19">
      <c r="A46" s="39" t="s">
        <v>24</v>
      </c>
      <c r="B46" s="40"/>
      <c r="C46" s="40"/>
      <c r="D46" s="40"/>
      <c r="E46" s="40"/>
      <c r="F46" s="40"/>
      <c r="G46" s="40"/>
      <c r="H46" s="25">
        <f>H42+H43+H44+H45</f>
        <v>0</v>
      </c>
      <c r="I46" s="26">
        <f>I42+I43+I44+I45</f>
        <v>0</v>
      </c>
      <c r="J46">
        <v>5</v>
      </c>
    </row>
    <row r="47" spans="1:19">
      <c r="B47" s="2">
        <v>7</v>
      </c>
      <c r="C47" s="3" t="s">
        <v>278</v>
      </c>
      <c r="D47" s="5" t="s">
        <v>76</v>
      </c>
      <c r="G47" s="6">
        <v>10</v>
      </c>
      <c r="I47" s="4">
        <f>G47*H47</f>
        <v>0</v>
      </c>
      <c r="J47">
        <v>1</v>
      </c>
    </row>
    <row r="48" spans="1:19">
      <c r="D48" s="22" t="str">
        <f>SUBSTITUTE("Sp.mat: 0.00%",".",IF(VALUE("1.2")=1.2,".",","),2)</f>
        <v>Sp.mat: 0,00%</v>
      </c>
      <c r="F48" s="22" t="str">
        <f>SUBSTITUTE("Sp.man: -59.16%",".",IF(VALUE("1.2")=1.2,".",","),2)</f>
        <v>Sp.man: -59,16%</v>
      </c>
      <c r="G48" s="22" t="str">
        <f>SUBSTITUTE("Sp.uti: 0.00%",".",IF(VALUE("1.2")=1.2,".",","),2)</f>
        <v>Sp.uti: 0,00%</v>
      </c>
      <c r="I48" s="4">
        <f>G47*H48</f>
        <v>0</v>
      </c>
      <c r="J48">
        <v>2</v>
      </c>
    </row>
    <row r="49" spans="1:19">
      <c r="A49" s="41" t="s">
        <v>279</v>
      </c>
      <c r="B49" s="42"/>
      <c r="C49" s="42"/>
      <c r="D49" s="42"/>
      <c r="E49" s="42"/>
      <c r="F49" s="42"/>
      <c r="G49" s="42"/>
      <c r="I49" s="4">
        <f>G47*H49</f>
        <v>0</v>
      </c>
      <c r="J49">
        <v>3</v>
      </c>
      <c r="K49" s="4">
        <v>0</v>
      </c>
      <c r="L49" s="4">
        <v>0</v>
      </c>
      <c r="M49" s="4">
        <f>I49-K49-L49</f>
        <v>0</v>
      </c>
    </row>
    <row r="50" spans="1:19">
      <c r="A50" s="42"/>
      <c r="B50" s="42"/>
      <c r="C50" s="42"/>
      <c r="D50" s="42"/>
      <c r="E50" s="42"/>
      <c r="F50" s="42"/>
      <c r="G50" s="42"/>
      <c r="I50" s="4">
        <f>G47*H50</f>
        <v>0</v>
      </c>
      <c r="J50">
        <v>4</v>
      </c>
      <c r="N50" s="4">
        <f>IF(ISERR(SEARCH("TRA* 82",C47)),IF(Q50+R50+S50=0,0,I50*(Q50/(Q50+R50+S50))),I50)</f>
        <v>0</v>
      </c>
      <c r="O50" s="4">
        <f>IF(ISERR(SEARCH("TRA* 82",C47)),IF(Q50+R50+S50=0,0,I50*(R50/(Q50+R50+S50))),0)</f>
        <v>0</v>
      </c>
      <c r="P50" s="4">
        <f>IF(ISERR(SEARCH("TRA* 82",C47)),I50-N50-O50,0)</f>
        <v>0</v>
      </c>
      <c r="Q50" s="4">
        <v>0</v>
      </c>
      <c r="R50" s="4">
        <v>0</v>
      </c>
      <c r="S50" s="4">
        <v>0</v>
      </c>
    </row>
    <row r="51" spans="1:19">
      <c r="A51" s="39" t="s">
        <v>24</v>
      </c>
      <c r="B51" s="40"/>
      <c r="C51" s="40"/>
      <c r="D51" s="40"/>
      <c r="E51" s="40"/>
      <c r="F51" s="40"/>
      <c r="G51" s="40"/>
      <c r="H51" s="25">
        <f>H47+H48+H49+H50</f>
        <v>0</v>
      </c>
      <c r="I51" s="26">
        <f>I47+I48+I49+I50</f>
        <v>0</v>
      </c>
      <c r="J51">
        <v>5</v>
      </c>
    </row>
    <row r="52" spans="1:19">
      <c r="B52" s="2">
        <v>8</v>
      </c>
      <c r="C52" s="3" t="s">
        <v>280</v>
      </c>
      <c r="D52" s="5" t="s">
        <v>76</v>
      </c>
      <c r="G52" s="6">
        <v>15</v>
      </c>
      <c r="I52" s="4">
        <f>G52*H52</f>
        <v>0</v>
      </c>
      <c r="J52">
        <v>1</v>
      </c>
    </row>
    <row r="53" spans="1:19">
      <c r="D53" s="22" t="str">
        <f>SUBSTITUTE("Sp.mat: 0.00%",".",IF(VALUE("1.2")=1.2,".",","),2)</f>
        <v>Sp.mat: 0,00%</v>
      </c>
      <c r="F53" s="22" t="str">
        <f>SUBSTITUTE("Sp.man: -65.54%",".",IF(VALUE("1.2")=1.2,".",","),2)</f>
        <v>Sp.man: -65,54%</v>
      </c>
      <c r="G53" s="22" t="str">
        <f>SUBSTITUTE("Sp.uti: 0.00%",".",IF(VALUE("1.2")=1.2,".",","),2)</f>
        <v>Sp.uti: 0,00%</v>
      </c>
      <c r="I53" s="4">
        <f>G52*H53</f>
        <v>0</v>
      </c>
      <c r="J53">
        <v>2</v>
      </c>
    </row>
    <row r="54" spans="1:19">
      <c r="A54" s="41" t="s">
        <v>281</v>
      </c>
      <c r="B54" s="42"/>
      <c r="C54" s="42"/>
      <c r="D54" s="42"/>
      <c r="E54" s="42"/>
      <c r="F54" s="42"/>
      <c r="G54" s="42"/>
      <c r="I54" s="4">
        <f>G52*H54</f>
        <v>0</v>
      </c>
      <c r="J54">
        <v>3</v>
      </c>
      <c r="K54" s="4">
        <v>0</v>
      </c>
      <c r="L54" s="4">
        <v>0</v>
      </c>
      <c r="M54" s="4">
        <f>I54-K54-L54</f>
        <v>0</v>
      </c>
    </row>
    <row r="55" spans="1:19">
      <c r="A55" s="42"/>
      <c r="B55" s="42"/>
      <c r="C55" s="42"/>
      <c r="D55" s="42"/>
      <c r="E55" s="42"/>
      <c r="F55" s="42"/>
      <c r="G55" s="42"/>
      <c r="I55" s="4">
        <f>G52*H55</f>
        <v>0</v>
      </c>
      <c r="J55">
        <v>4</v>
      </c>
      <c r="N55" s="4">
        <f>IF(ISERR(SEARCH("TRA* 82",C52)),IF(Q55+R55+S55=0,0,I55*(Q55/(Q55+R55+S55))),I55)</f>
        <v>0</v>
      </c>
      <c r="O55" s="4">
        <f>IF(ISERR(SEARCH("TRA* 82",C52)),IF(Q55+R55+S55=0,0,I55*(R55/(Q55+R55+S55))),0)</f>
        <v>0</v>
      </c>
      <c r="P55" s="4">
        <f>IF(ISERR(SEARCH("TRA* 82",C52)),I55-N55-O55,0)</f>
        <v>0</v>
      </c>
      <c r="Q55" s="4">
        <v>0</v>
      </c>
      <c r="R55" s="4">
        <v>0</v>
      </c>
      <c r="S55" s="4">
        <v>0</v>
      </c>
    </row>
    <row r="56" spans="1:19">
      <c r="A56" s="39" t="s">
        <v>24</v>
      </c>
      <c r="B56" s="40"/>
      <c r="C56" s="40"/>
      <c r="D56" s="40"/>
      <c r="E56" s="40"/>
      <c r="F56" s="40"/>
      <c r="G56" s="40"/>
      <c r="H56" s="25">
        <f>H52+H53+H54+H55</f>
        <v>0</v>
      </c>
      <c r="I56" s="26">
        <f>I52+I53+I54+I55</f>
        <v>0</v>
      </c>
      <c r="J56">
        <v>5</v>
      </c>
    </row>
    <row r="57" spans="1:19">
      <c r="B57" s="2">
        <v>9</v>
      </c>
      <c r="C57" s="3" t="s">
        <v>282</v>
      </c>
      <c r="D57" s="5" t="s">
        <v>76</v>
      </c>
      <c r="G57" s="6">
        <v>3</v>
      </c>
      <c r="I57" s="4">
        <f>G57*H57</f>
        <v>0</v>
      </c>
      <c r="J57">
        <v>1</v>
      </c>
    </row>
    <row r="58" spans="1:19">
      <c r="D58" s="22" t="str">
        <f>SUBSTITUTE("Sp.mat: 0.00%",".",IF(VALUE("1.2")=1.2,".",","),2)</f>
        <v>Sp.mat: 0,00%</v>
      </c>
      <c r="F58" s="22" t="str">
        <f>SUBSTITUTE("Sp.man: 809.35%",".",IF(VALUE("1.2")=1.2,".",","),2)</f>
        <v>Sp.man: 809,35%</v>
      </c>
      <c r="G58" s="22" t="str">
        <f>SUBSTITUTE("Sp.uti: 0.00%",".",IF(VALUE("1.2")=1.2,".",","),2)</f>
        <v>Sp.uti: 0,00%</v>
      </c>
      <c r="I58" s="4">
        <f>G57*H58</f>
        <v>0</v>
      </c>
      <c r="J58">
        <v>2</v>
      </c>
    </row>
    <row r="59" spans="1:19">
      <c r="A59" s="41" t="s">
        <v>283</v>
      </c>
      <c r="B59" s="42"/>
      <c r="C59" s="42"/>
      <c r="D59" s="42"/>
      <c r="E59" s="42"/>
      <c r="F59" s="42"/>
      <c r="G59" s="42"/>
      <c r="I59" s="4">
        <f>G57*H59</f>
        <v>0</v>
      </c>
      <c r="J59">
        <v>3</v>
      </c>
      <c r="K59" s="4">
        <v>0</v>
      </c>
      <c r="L59" s="4">
        <v>0</v>
      </c>
      <c r="M59" s="4">
        <f>I59-K59-L59</f>
        <v>0</v>
      </c>
    </row>
    <row r="60" spans="1:19">
      <c r="A60" s="42"/>
      <c r="B60" s="42"/>
      <c r="C60" s="42"/>
      <c r="D60" s="42"/>
      <c r="E60" s="42"/>
      <c r="F60" s="42"/>
      <c r="G60" s="42"/>
      <c r="I60" s="4">
        <f>G57*H60</f>
        <v>0</v>
      </c>
      <c r="J60">
        <v>4</v>
      </c>
      <c r="N60" s="4">
        <f>IF(ISERR(SEARCH("TRA* 82",C57)),IF(Q60+R60+S60=0,0,I60*(Q60/(Q60+R60+S60))),I60)</f>
        <v>0</v>
      </c>
      <c r="O60" s="4">
        <f>IF(ISERR(SEARCH("TRA* 82",C57)),IF(Q60+R60+S60=0,0,I60*(R60/(Q60+R60+S60))),0)</f>
        <v>0</v>
      </c>
      <c r="P60" s="4">
        <f>IF(ISERR(SEARCH("TRA* 82",C57)),I60-N60-O60,0)</f>
        <v>0</v>
      </c>
      <c r="Q60" s="4">
        <v>0</v>
      </c>
      <c r="R60" s="4">
        <v>0</v>
      </c>
      <c r="S60" s="4">
        <v>0</v>
      </c>
    </row>
    <row r="61" spans="1:19">
      <c r="A61" s="44" t="s">
        <v>24</v>
      </c>
      <c r="B61" s="45"/>
      <c r="C61" s="45"/>
      <c r="D61" s="45"/>
      <c r="E61" s="45"/>
      <c r="F61" s="45"/>
      <c r="G61" s="45"/>
      <c r="H61" s="27">
        <f>H57+H58+H59+H60</f>
        <v>0</v>
      </c>
      <c r="I61" s="28">
        <f>I57+I58+I59+I60</f>
        <v>0</v>
      </c>
      <c r="J61">
        <v>5</v>
      </c>
    </row>
    <row r="62" spans="1:19">
      <c r="A62" s="46" t="s">
        <v>284</v>
      </c>
      <c r="B62" s="46"/>
      <c r="C62" s="46"/>
      <c r="D62" s="46"/>
      <c r="E62" s="46"/>
      <c r="F62" s="46"/>
      <c r="G62" s="46"/>
      <c r="H62" s="46"/>
      <c r="I62" s="46"/>
    </row>
    <row r="63" spans="1:19">
      <c r="B63" s="2">
        <v>10</v>
      </c>
      <c r="C63" s="3" t="s">
        <v>285</v>
      </c>
      <c r="D63" s="5" t="s">
        <v>264</v>
      </c>
      <c r="G63" s="6">
        <v>350</v>
      </c>
      <c r="I63" s="4">
        <f>G63*H63</f>
        <v>0</v>
      </c>
      <c r="J63">
        <v>1</v>
      </c>
    </row>
    <row r="64" spans="1:19">
      <c r="D64" s="22" t="str">
        <f>SUBSTITUTE("Sp.mat: 0.00%",".",IF(VALUE("1.2")=1.2,".",","),2)</f>
        <v>Sp.mat: 0,00%</v>
      </c>
      <c r="F64" s="22" t="str">
        <f>SUBSTITUTE("Sp.man: -77.54%",".",IF(VALUE("1.2")=1.2,".",","),2)</f>
        <v>Sp.man: -77,54%</v>
      </c>
      <c r="G64" s="22" t="str">
        <f>SUBSTITUTE("Sp.uti: 0.00%",".",IF(VALUE("1.2")=1.2,".",","),2)</f>
        <v>Sp.uti: 0,00%</v>
      </c>
      <c r="I64" s="4">
        <f>G63*H64</f>
        <v>0</v>
      </c>
      <c r="J64">
        <v>2</v>
      </c>
    </row>
    <row r="65" spans="1:19">
      <c r="A65" s="41" t="s">
        <v>286</v>
      </c>
      <c r="B65" s="42"/>
      <c r="C65" s="42"/>
      <c r="D65" s="42"/>
      <c r="E65" s="42"/>
      <c r="F65" s="42"/>
      <c r="G65" s="42"/>
      <c r="I65" s="4">
        <f>G63*H65</f>
        <v>0</v>
      </c>
      <c r="J65">
        <v>3</v>
      </c>
      <c r="K65" s="4">
        <v>0</v>
      </c>
      <c r="L65" s="4">
        <v>0</v>
      </c>
      <c r="M65" s="4">
        <f>I65-K65-L65</f>
        <v>0</v>
      </c>
    </row>
    <row r="66" spans="1:19">
      <c r="A66" s="42"/>
      <c r="B66" s="42"/>
      <c r="C66" s="42"/>
      <c r="D66" s="42"/>
      <c r="E66" s="42"/>
      <c r="F66" s="42"/>
      <c r="G66" s="42"/>
      <c r="I66" s="4">
        <f>G63*H66</f>
        <v>0</v>
      </c>
      <c r="J66">
        <v>4</v>
      </c>
      <c r="N66" s="4">
        <f>IF(ISERR(SEARCH("TRA* 82",C63)),IF(Q66+R66+S66=0,0,I66*(Q66/(Q66+R66+S66))),I66)</f>
        <v>0</v>
      </c>
      <c r="O66" s="4">
        <f>IF(ISERR(SEARCH("TRA* 82",C63)),IF(Q66+R66+S66=0,0,I66*(R66/(Q66+R66+S66))),0)</f>
        <v>0</v>
      </c>
      <c r="P66" s="4">
        <f>IF(ISERR(SEARCH("TRA* 82",C63)),I66-N66-O66,0)</f>
        <v>0</v>
      </c>
      <c r="Q66" s="4">
        <v>0</v>
      </c>
      <c r="R66" s="4">
        <v>0</v>
      </c>
      <c r="S66" s="4">
        <v>0</v>
      </c>
    </row>
    <row r="67" spans="1:19">
      <c r="A67" s="39" t="s">
        <v>287</v>
      </c>
      <c r="B67" s="40"/>
      <c r="C67" s="40"/>
      <c r="D67" s="40"/>
      <c r="E67" s="40"/>
      <c r="F67" s="40"/>
      <c r="G67" s="40"/>
      <c r="H67" s="25">
        <f>H63+H64+H65+H66</f>
        <v>0</v>
      </c>
      <c r="I67" s="26">
        <f>I63+I64+I65+I66</f>
        <v>0</v>
      </c>
      <c r="J67">
        <v>5</v>
      </c>
    </row>
    <row r="68" spans="1:19">
      <c r="B68" s="2">
        <v>11</v>
      </c>
      <c r="C68" s="3" t="s">
        <v>288</v>
      </c>
      <c r="D68" s="5" t="s">
        <v>264</v>
      </c>
      <c r="G68" s="6">
        <v>350</v>
      </c>
      <c r="I68" s="4">
        <f>G68*H68</f>
        <v>0</v>
      </c>
      <c r="J68">
        <v>1</v>
      </c>
    </row>
    <row r="69" spans="1:19">
      <c r="D69" s="22" t="str">
        <f>SUBSTITUTE("Sp.mat: 0.00%",".",IF(VALUE("1.2")=1.2,".",","),2)</f>
        <v>Sp.mat: 0,00%</v>
      </c>
      <c r="F69" s="22" t="str">
        <f>SUBSTITUTE("Sp.man: 0.00%",".",IF(VALUE("1.2")=1.2,".",","),2)</f>
        <v>Sp.man: 0,00%</v>
      </c>
      <c r="G69" s="22" t="str">
        <f>SUBSTITUTE("Sp.uti: 0.00%",".",IF(VALUE("1.2")=1.2,".",","),2)</f>
        <v>Sp.uti: 0,00%</v>
      </c>
      <c r="I69" s="4">
        <f>G68*H69</f>
        <v>0</v>
      </c>
      <c r="J69">
        <v>2</v>
      </c>
    </row>
    <row r="70" spans="1:19">
      <c r="A70" s="41" t="s">
        <v>289</v>
      </c>
      <c r="B70" s="42"/>
      <c r="C70" s="42"/>
      <c r="D70" s="42"/>
      <c r="E70" s="42"/>
      <c r="F70" s="42"/>
      <c r="G70" s="42"/>
      <c r="I70" s="4">
        <f>G68*H70</f>
        <v>0</v>
      </c>
      <c r="J70">
        <v>3</v>
      </c>
      <c r="K70" s="4">
        <v>0</v>
      </c>
      <c r="L70" s="4">
        <v>0</v>
      </c>
      <c r="M70" s="4">
        <f>I70-K70-L70</f>
        <v>0</v>
      </c>
    </row>
    <row r="71" spans="1:19">
      <c r="A71" s="42"/>
      <c r="B71" s="42"/>
      <c r="C71" s="42"/>
      <c r="D71" s="42"/>
      <c r="E71" s="42"/>
      <c r="F71" s="42"/>
      <c r="G71" s="42"/>
      <c r="I71" s="4">
        <f>G68*H71</f>
        <v>0</v>
      </c>
      <c r="J71">
        <v>4</v>
      </c>
      <c r="N71" s="4">
        <f>IF(ISERR(SEARCH("TRA* 82",C68)),IF(Q71+R71+S71=0,0,I71*(Q71/(Q71+R71+S71))),I71)</f>
        <v>0</v>
      </c>
      <c r="O71" s="4">
        <f>IF(ISERR(SEARCH("TRA* 82",C68)),IF(Q71+R71+S71=0,0,I71*(R71/(Q71+R71+S71))),0)</f>
        <v>0</v>
      </c>
      <c r="P71" s="4">
        <f>IF(ISERR(SEARCH("TRA* 82",C68)),I71-N71-O71,0)</f>
        <v>0</v>
      </c>
      <c r="Q71" s="4">
        <v>0</v>
      </c>
      <c r="R71" s="4">
        <v>0</v>
      </c>
      <c r="S71" s="4">
        <v>0</v>
      </c>
    </row>
    <row r="72" spans="1:19">
      <c r="A72" s="39" t="s">
        <v>24</v>
      </c>
      <c r="B72" s="40"/>
      <c r="C72" s="40"/>
      <c r="D72" s="40"/>
      <c r="E72" s="40"/>
      <c r="F72" s="40"/>
      <c r="G72" s="40"/>
      <c r="H72" s="25">
        <f>H68+H69+H70+H71</f>
        <v>0</v>
      </c>
      <c r="I72" s="26">
        <f>I68+I69+I70+I71</f>
        <v>0</v>
      </c>
      <c r="J72">
        <v>5</v>
      </c>
    </row>
    <row r="73" spans="1:19">
      <c r="B73" s="2">
        <v>12</v>
      </c>
      <c r="C73" s="3" t="s">
        <v>290</v>
      </c>
      <c r="D73" s="5" t="s">
        <v>76</v>
      </c>
      <c r="G73" s="6">
        <v>1</v>
      </c>
      <c r="I73" s="4">
        <f>G73*H73</f>
        <v>0</v>
      </c>
      <c r="J73">
        <v>1</v>
      </c>
    </row>
    <row r="74" spans="1:19">
      <c r="D74" s="22" t="str">
        <f>SUBSTITUTE("Sp.mat: 0.00%",".",IF(VALUE("1.2")=1.2,".",","),2)</f>
        <v>Sp.mat: 0,00%</v>
      </c>
      <c r="F74" s="22" t="str">
        <f>SUBSTITUTE("Sp.man: -43.64%",".",IF(VALUE("1.2")=1.2,".",","),2)</f>
        <v>Sp.man: -43,64%</v>
      </c>
      <c r="G74" s="22" t="str">
        <f>SUBSTITUTE("Sp.uti: 0.00%",".",IF(VALUE("1.2")=1.2,".",","),2)</f>
        <v>Sp.uti: 0,00%</v>
      </c>
      <c r="I74" s="4">
        <f>G73*H74</f>
        <v>0</v>
      </c>
      <c r="J74">
        <v>2</v>
      </c>
    </row>
    <row r="75" spans="1:19">
      <c r="A75" s="41" t="s">
        <v>291</v>
      </c>
      <c r="B75" s="42"/>
      <c r="C75" s="42"/>
      <c r="D75" s="42"/>
      <c r="E75" s="42"/>
      <c r="F75" s="42"/>
      <c r="G75" s="42"/>
      <c r="I75" s="4">
        <f>G73*H75</f>
        <v>0</v>
      </c>
      <c r="J75">
        <v>3</v>
      </c>
      <c r="K75" s="4">
        <v>0</v>
      </c>
      <c r="L75" s="4">
        <v>0</v>
      </c>
      <c r="M75" s="4">
        <f>I75-K75-L75</f>
        <v>0</v>
      </c>
    </row>
    <row r="76" spans="1:19">
      <c r="A76" s="42"/>
      <c r="B76" s="42"/>
      <c r="C76" s="42"/>
      <c r="D76" s="42"/>
      <c r="E76" s="42"/>
      <c r="F76" s="42"/>
      <c r="G76" s="42"/>
      <c r="I76" s="4">
        <f>G73*H76</f>
        <v>0</v>
      </c>
      <c r="J76">
        <v>4</v>
      </c>
      <c r="N76" s="4">
        <f>IF(ISERR(SEARCH("TRA* 82",C73)),IF(Q76+R76+S76=0,0,I76*(Q76/(Q76+R76+S76))),I76)</f>
        <v>0</v>
      </c>
      <c r="O76" s="4">
        <f>IF(ISERR(SEARCH("TRA* 82",C73)),IF(Q76+R76+S76=0,0,I76*(R76/(Q76+R76+S76))),0)</f>
        <v>0</v>
      </c>
      <c r="P76" s="4">
        <f>IF(ISERR(SEARCH("TRA* 82",C73)),I76-N76-O76,0)</f>
        <v>0</v>
      </c>
      <c r="Q76" s="4">
        <v>0</v>
      </c>
      <c r="R76" s="4">
        <v>0</v>
      </c>
      <c r="S76" s="4">
        <v>0</v>
      </c>
    </row>
    <row r="77" spans="1:19">
      <c r="A77" s="39" t="s">
        <v>292</v>
      </c>
      <c r="B77" s="40"/>
      <c r="C77" s="40"/>
      <c r="D77" s="40"/>
      <c r="E77" s="40"/>
      <c r="F77" s="40"/>
      <c r="G77" s="40"/>
      <c r="H77" s="25">
        <f>H73+H74+H75+H76</f>
        <v>0</v>
      </c>
      <c r="I77" s="26">
        <f>I73+I74+I75+I76</f>
        <v>0</v>
      </c>
      <c r="J77">
        <v>5</v>
      </c>
    </row>
    <row r="78" spans="1:19">
      <c r="B78" s="2">
        <v>13</v>
      </c>
      <c r="C78" s="3" t="s">
        <v>293</v>
      </c>
      <c r="D78" s="5" t="s">
        <v>76</v>
      </c>
      <c r="G78" s="6">
        <v>1</v>
      </c>
      <c r="I78" s="4">
        <f>G78*H78</f>
        <v>0</v>
      </c>
      <c r="J78">
        <v>1</v>
      </c>
    </row>
    <row r="79" spans="1:19">
      <c r="D79" s="22" t="str">
        <f>SUBSTITUTE("Sp.mat: 0.00%",".",IF(VALUE("1.2")=1.2,".",","),2)</f>
        <v>Sp.mat: 0,00%</v>
      </c>
      <c r="F79" s="22" t="str">
        <f>SUBSTITUTE("Sp.man: 0.00%",".",IF(VALUE("1.2")=1.2,".",","),2)</f>
        <v>Sp.man: 0,00%</v>
      </c>
      <c r="G79" s="22" t="str">
        <f>SUBSTITUTE("Sp.uti: 0.00%",".",IF(VALUE("1.2")=1.2,".",","),2)</f>
        <v>Sp.uti: 0,00%</v>
      </c>
      <c r="I79" s="4">
        <f>G78*H79</f>
        <v>0</v>
      </c>
      <c r="J79">
        <v>2</v>
      </c>
    </row>
    <row r="80" spans="1:19">
      <c r="A80" s="41" t="s">
        <v>294</v>
      </c>
      <c r="B80" s="42"/>
      <c r="C80" s="42"/>
      <c r="D80" s="42"/>
      <c r="E80" s="42"/>
      <c r="F80" s="42"/>
      <c r="G80" s="42"/>
      <c r="I80" s="4">
        <f>G78*H80</f>
        <v>0</v>
      </c>
      <c r="J80">
        <v>3</v>
      </c>
      <c r="K80" s="4">
        <v>0</v>
      </c>
      <c r="L80" s="4">
        <v>0</v>
      </c>
      <c r="M80" s="4">
        <f>I80-K80-L80</f>
        <v>0</v>
      </c>
    </row>
    <row r="81" spans="1:19">
      <c r="A81" s="42"/>
      <c r="B81" s="42"/>
      <c r="C81" s="42"/>
      <c r="D81" s="42"/>
      <c r="E81" s="42"/>
      <c r="F81" s="42"/>
      <c r="G81" s="42"/>
      <c r="I81" s="4">
        <f>G78*H81</f>
        <v>0</v>
      </c>
      <c r="J81">
        <v>4</v>
      </c>
      <c r="N81" s="4">
        <f>IF(ISERR(SEARCH("TRA* 82",C78)),IF(Q81+R81+S81=0,0,I81*(Q81/(Q81+R81+S81))),I81)</f>
        <v>0</v>
      </c>
      <c r="O81" s="4">
        <f>IF(ISERR(SEARCH("TRA* 82",C78)),IF(Q81+R81+S81=0,0,I81*(R81/(Q81+R81+S81))),0)</f>
        <v>0</v>
      </c>
      <c r="P81" s="4">
        <f>IF(ISERR(SEARCH("TRA* 82",C78)),I81-N81-O81,0)</f>
        <v>0</v>
      </c>
      <c r="Q81" s="4">
        <v>0</v>
      </c>
      <c r="R81" s="4">
        <v>0</v>
      </c>
      <c r="S81" s="4">
        <v>0</v>
      </c>
    </row>
    <row r="82" spans="1:19">
      <c r="A82" s="39" t="s">
        <v>24</v>
      </c>
      <c r="B82" s="40"/>
      <c r="C82" s="40"/>
      <c r="D82" s="40"/>
      <c r="E82" s="40"/>
      <c r="F82" s="40"/>
      <c r="G82" s="40"/>
      <c r="H82" s="25">
        <f>H78+H79+H80+H81</f>
        <v>0</v>
      </c>
      <c r="I82" s="26">
        <f>I78+I79+I80+I81</f>
        <v>0</v>
      </c>
      <c r="J82">
        <v>5</v>
      </c>
    </row>
    <row r="83" spans="1:19">
      <c r="B83" s="2">
        <v>14</v>
      </c>
      <c r="C83" s="3" t="s">
        <v>295</v>
      </c>
      <c r="D83" s="5" t="s">
        <v>264</v>
      </c>
      <c r="G83" s="6">
        <v>50</v>
      </c>
      <c r="I83" s="4">
        <f>G83*H83</f>
        <v>0</v>
      </c>
      <c r="J83">
        <v>1</v>
      </c>
    </row>
    <row r="84" spans="1:19">
      <c r="D84" s="22" t="str">
        <f>SUBSTITUTE("Sp.mat: 0.00%",".",IF(VALUE("1.2")=1.2,".",","),2)</f>
        <v>Sp.mat: 0,00%</v>
      </c>
      <c r="F84" s="22" t="str">
        <f>SUBSTITUTE("Sp.man: -34.88%",".",IF(VALUE("1.2")=1.2,".",","),2)</f>
        <v>Sp.man: -34,88%</v>
      </c>
      <c r="G84" s="22" t="str">
        <f>SUBSTITUTE("Sp.uti: 0.00%",".",IF(VALUE("1.2")=1.2,".",","),2)</f>
        <v>Sp.uti: 0,00%</v>
      </c>
      <c r="I84" s="4">
        <f>G83*H84</f>
        <v>0</v>
      </c>
      <c r="J84">
        <v>2</v>
      </c>
    </row>
    <row r="85" spans="1:19">
      <c r="A85" s="41" t="s">
        <v>296</v>
      </c>
      <c r="B85" s="42"/>
      <c r="C85" s="42"/>
      <c r="D85" s="42"/>
      <c r="E85" s="42"/>
      <c r="F85" s="42"/>
      <c r="G85" s="42"/>
      <c r="I85" s="4">
        <f>G83*H85</f>
        <v>0</v>
      </c>
      <c r="J85">
        <v>3</v>
      </c>
      <c r="K85" s="4">
        <v>0</v>
      </c>
      <c r="L85" s="4">
        <v>0</v>
      </c>
      <c r="M85" s="4">
        <f>I85-K85-L85</f>
        <v>0</v>
      </c>
    </row>
    <row r="86" spans="1:19">
      <c r="A86" s="42"/>
      <c r="B86" s="42"/>
      <c r="C86" s="42"/>
      <c r="D86" s="42"/>
      <c r="E86" s="42"/>
      <c r="F86" s="42"/>
      <c r="G86" s="42"/>
      <c r="I86" s="4">
        <f>G83*H86</f>
        <v>0</v>
      </c>
      <c r="J86">
        <v>4</v>
      </c>
      <c r="N86" s="4">
        <f>IF(ISERR(SEARCH("TRA* 82",C83)),IF(Q86+R86+S86=0,0,I86*(Q86/(Q86+R86+S86))),I86)</f>
        <v>0</v>
      </c>
      <c r="O86" s="4">
        <f>IF(ISERR(SEARCH("TRA* 82",C83)),IF(Q86+R86+S86=0,0,I86*(R86/(Q86+R86+S86))),0)</f>
        <v>0</v>
      </c>
      <c r="P86" s="4">
        <f>IF(ISERR(SEARCH("TRA* 82",C83)),I86-N86-O86,0)</f>
        <v>0</v>
      </c>
      <c r="Q86" s="4">
        <v>0</v>
      </c>
      <c r="R86" s="4">
        <v>0</v>
      </c>
      <c r="S86" s="4">
        <v>0</v>
      </c>
    </row>
    <row r="87" spans="1:19">
      <c r="A87" s="39" t="s">
        <v>297</v>
      </c>
      <c r="B87" s="40"/>
      <c r="C87" s="40"/>
      <c r="D87" s="40"/>
      <c r="E87" s="40"/>
      <c r="F87" s="40"/>
      <c r="G87" s="40"/>
      <c r="H87" s="25">
        <f>H83+H84+H85+H86</f>
        <v>0</v>
      </c>
      <c r="I87" s="26">
        <f>I83+I84+I85+I86</f>
        <v>0</v>
      </c>
      <c r="J87">
        <v>5</v>
      </c>
    </row>
    <row r="88" spans="1:19">
      <c r="B88" s="2">
        <v>15</v>
      </c>
      <c r="C88" s="3" t="s">
        <v>298</v>
      </c>
      <c r="D88" s="5" t="s">
        <v>264</v>
      </c>
      <c r="G88" s="6">
        <v>51.5</v>
      </c>
      <c r="I88" s="4">
        <f>G88*H88</f>
        <v>0</v>
      </c>
      <c r="J88">
        <v>1</v>
      </c>
    </row>
    <row r="89" spans="1:19">
      <c r="D89" s="22" t="str">
        <f>SUBSTITUTE("Sp.mat: 0.00%",".",IF(VALUE("1.2")=1.2,".",","),2)</f>
        <v>Sp.mat: 0,00%</v>
      </c>
      <c r="F89" s="22" t="str">
        <f>SUBSTITUTE("Sp.man: 0.00%",".",IF(VALUE("1.2")=1.2,".",","),2)</f>
        <v>Sp.man: 0,00%</v>
      </c>
      <c r="G89" s="22" t="str">
        <f>SUBSTITUTE("Sp.uti: 0.00%",".",IF(VALUE("1.2")=1.2,".",","),2)</f>
        <v>Sp.uti: 0,00%</v>
      </c>
      <c r="I89" s="4">
        <f>G88*H89</f>
        <v>0</v>
      </c>
      <c r="J89">
        <v>2</v>
      </c>
    </row>
    <row r="90" spans="1:19">
      <c r="A90" s="41" t="s">
        <v>299</v>
      </c>
      <c r="B90" s="42"/>
      <c r="C90" s="42"/>
      <c r="D90" s="42"/>
      <c r="E90" s="42"/>
      <c r="F90" s="42"/>
      <c r="G90" s="42"/>
      <c r="I90" s="4">
        <f>G88*H90</f>
        <v>0</v>
      </c>
      <c r="J90">
        <v>3</v>
      </c>
      <c r="K90" s="4">
        <v>0</v>
      </c>
      <c r="L90" s="4">
        <v>0</v>
      </c>
      <c r="M90" s="4">
        <f>I90-K90-L90</f>
        <v>0</v>
      </c>
    </row>
    <row r="91" spans="1:19">
      <c r="A91" s="42"/>
      <c r="B91" s="42"/>
      <c r="C91" s="42"/>
      <c r="D91" s="42"/>
      <c r="E91" s="42"/>
      <c r="F91" s="42"/>
      <c r="G91" s="42"/>
      <c r="I91" s="4">
        <f>G88*H91</f>
        <v>0</v>
      </c>
      <c r="J91">
        <v>4</v>
      </c>
      <c r="N91" s="4">
        <f>IF(ISERR(SEARCH("TRA* 82",C88)),IF(Q91+R91+S91=0,0,I91*(Q91/(Q91+R91+S91))),I91)</f>
        <v>0</v>
      </c>
      <c r="O91" s="4">
        <f>IF(ISERR(SEARCH("TRA* 82",C88)),IF(Q91+R91+S91=0,0,I91*(R91/(Q91+R91+S91))),0)</f>
        <v>0</v>
      </c>
      <c r="P91" s="4">
        <f>IF(ISERR(SEARCH("TRA* 82",C88)),I91-N91-O91,0)</f>
        <v>0</v>
      </c>
      <c r="Q91" s="4">
        <v>0</v>
      </c>
      <c r="R91" s="4">
        <v>0</v>
      </c>
      <c r="S91" s="4">
        <v>0</v>
      </c>
    </row>
    <row r="92" spans="1:19">
      <c r="A92" s="39" t="s">
        <v>24</v>
      </c>
      <c r="B92" s="40"/>
      <c r="C92" s="40"/>
      <c r="D92" s="40"/>
      <c r="E92" s="40"/>
      <c r="F92" s="40"/>
      <c r="G92" s="40"/>
      <c r="H92" s="25">
        <f>H88+H89+H90+H91</f>
        <v>0</v>
      </c>
      <c r="I92" s="26">
        <f>I88+I89+I90+I91</f>
        <v>0</v>
      </c>
      <c r="J92">
        <v>5</v>
      </c>
    </row>
    <row r="93" spans="1:19">
      <c r="B93" s="2">
        <v>16</v>
      </c>
      <c r="C93" s="3" t="s">
        <v>182</v>
      </c>
      <c r="D93" s="5" t="s">
        <v>178</v>
      </c>
      <c r="G93" s="6">
        <v>3600</v>
      </c>
      <c r="I93" s="4">
        <f>G93*H93</f>
        <v>0</v>
      </c>
      <c r="J93">
        <v>1</v>
      </c>
    </row>
    <row r="94" spans="1:19">
      <c r="D94" s="22" t="str">
        <f>SUBSTITUTE("Sp.mat: 0.00%",".",IF(VALUE("1.2")=1.2,".",","),2)</f>
        <v>Sp.mat: 0,00%</v>
      </c>
      <c r="F94" s="22" t="str">
        <f>SUBSTITUTE("Sp.man: 0.00%",".",IF(VALUE("1.2")=1.2,".",","),2)</f>
        <v>Sp.man: 0,00%</v>
      </c>
      <c r="G94" s="22" t="str">
        <f>SUBSTITUTE("Sp.uti: 0.00%",".",IF(VALUE("1.2")=1.2,".",","),2)</f>
        <v>Sp.uti: 0,00%</v>
      </c>
      <c r="I94" s="4">
        <f>G93*H94</f>
        <v>0</v>
      </c>
      <c r="J94">
        <v>2</v>
      </c>
    </row>
    <row r="95" spans="1:19">
      <c r="A95" s="41" t="s">
        <v>300</v>
      </c>
      <c r="B95" s="42"/>
      <c r="C95" s="42"/>
      <c r="D95" s="42"/>
      <c r="E95" s="42"/>
      <c r="F95" s="42"/>
      <c r="G95" s="42"/>
      <c r="I95" s="4">
        <f>G93*H95</f>
        <v>0</v>
      </c>
      <c r="J95">
        <v>3</v>
      </c>
      <c r="K95" s="4">
        <v>0</v>
      </c>
      <c r="L95" s="4">
        <v>0</v>
      </c>
      <c r="M95" s="4">
        <f>I95-K95-L95</f>
        <v>0</v>
      </c>
    </row>
    <row r="96" spans="1:19">
      <c r="A96" s="42"/>
      <c r="B96" s="42"/>
      <c r="C96" s="42"/>
      <c r="D96" s="42"/>
      <c r="E96" s="42"/>
      <c r="F96" s="42"/>
      <c r="G96" s="42"/>
      <c r="I96" s="4">
        <f>G93*H96</f>
        <v>0</v>
      </c>
      <c r="J96">
        <v>4</v>
      </c>
      <c r="N96" s="4">
        <f>IF(ISERR(SEARCH("TRA* 82",C93)),IF(Q96+R96+S96=0,0,I96*(Q96/(Q96+R96+S96))),I96)</f>
        <v>0</v>
      </c>
      <c r="O96" s="4">
        <f>IF(ISERR(SEARCH("TRA* 82",C93)),IF(Q96+R96+S96=0,0,I96*(R96/(Q96+R96+S96))),0)</f>
        <v>0</v>
      </c>
      <c r="P96" s="4">
        <f>IF(ISERR(SEARCH("TRA* 82",C93)),I96-N96-O96,0)</f>
        <v>0</v>
      </c>
      <c r="Q96" s="4">
        <v>3600</v>
      </c>
      <c r="R96" s="4">
        <v>0</v>
      </c>
      <c r="S96" s="4">
        <v>0</v>
      </c>
    </row>
    <row r="97" spans="1:19">
      <c r="A97" s="39" t="s">
        <v>301</v>
      </c>
      <c r="B97" s="40"/>
      <c r="C97" s="40"/>
      <c r="D97" s="40"/>
      <c r="E97" s="40"/>
      <c r="F97" s="40"/>
      <c r="G97" s="40"/>
      <c r="H97" s="25">
        <f>H93+H94+H95+H96</f>
        <v>0</v>
      </c>
      <c r="I97" s="26">
        <f>I93+I94+I95+I96</f>
        <v>0</v>
      </c>
      <c r="J97">
        <v>5</v>
      </c>
    </row>
    <row r="98" spans="1:19">
      <c r="B98" s="29" t="s">
        <v>114</v>
      </c>
      <c r="E98" s="4">
        <f>SUMIF(J13:J97,"1",I13:I97)</f>
        <v>0</v>
      </c>
      <c r="F98" s="4">
        <f>SUMIF(J13:J97,"2",I13:I97)</f>
        <v>0</v>
      </c>
      <c r="G98" s="4">
        <f>SUMIF(J13:J97,"3",I13:I97)</f>
        <v>0</v>
      </c>
      <c r="H98" s="4">
        <f>SUMIF(J13:J97,"4",I13:I97)</f>
        <v>0</v>
      </c>
      <c r="I98" s="4">
        <f>SUMIF(J13:J97,"5",I13:I97)</f>
        <v>0</v>
      </c>
      <c r="K98" s="4">
        <f>SUMIF(J13:J97,"3",K13:K97)</f>
        <v>0</v>
      </c>
      <c r="L98" s="4">
        <f>SUMIF(J13:J97,"3",L13:L97)</f>
        <v>0</v>
      </c>
      <c r="M98" s="4">
        <f>SUMIF(J13:J97,"3",M13:M97)</f>
        <v>0</v>
      </c>
      <c r="N98" s="4">
        <f>SUMIF(J13:J97,"4",N13:N97)</f>
        <v>0</v>
      </c>
      <c r="O98" s="4">
        <f>SUMIF(J13:J97,"4",O13:O97)</f>
        <v>0</v>
      </c>
      <c r="P98" s="4">
        <f>SUMIF(J13:J97,"4",P13:P97)</f>
        <v>0</v>
      </c>
      <c r="Q98" s="4">
        <f>SUMIF(J13:J97,"4",Q13:Q97)</f>
        <v>3600</v>
      </c>
      <c r="R98" s="4">
        <f>SUMIF(J13:J97,"4",R13:R97)</f>
        <v>0</v>
      </c>
      <c r="S98" s="4">
        <f>SUMIF(J13:J97,"4",S13:S97)</f>
        <v>0</v>
      </c>
    </row>
    <row r="99" spans="1:19" hidden="1">
      <c r="B99" s="29" t="s">
        <v>115</v>
      </c>
    </row>
    <row r="100" spans="1:19" hidden="1">
      <c r="B100" s="29" t="s">
        <v>116</v>
      </c>
      <c r="G100" s="4">
        <f>$K$98*1</f>
        <v>0</v>
      </c>
    </row>
    <row r="101" spans="1:19" hidden="1">
      <c r="B101" s="29" t="s">
        <v>117</v>
      </c>
      <c r="G101" s="4">
        <f>$L$98*1</f>
        <v>0</v>
      </c>
    </row>
    <row r="102" spans="1:19" hidden="1">
      <c r="B102" s="29" t="s">
        <v>118</v>
      </c>
      <c r="G102" s="4">
        <f>G98-G100-G101</f>
        <v>0</v>
      </c>
    </row>
    <row r="103" spans="1:19" hidden="1">
      <c r="B103" s="29" t="s">
        <v>119</v>
      </c>
      <c r="E103" s="4">
        <f>IF("G"="A",0*1,0)</f>
        <v>0</v>
      </c>
      <c r="I103" s="4">
        <f>E103</f>
        <v>0</v>
      </c>
    </row>
    <row r="104" spans="1:19" hidden="1">
      <c r="B104" s="29" t="s">
        <v>120</v>
      </c>
      <c r="D104" s="30" t="str">
        <f>CONCATENATE(TEXT(   1,REPLACE("#.####",2,1,"."))," x")</f>
        <v>1 x</v>
      </c>
      <c r="E104" s="4">
        <f>IF("G"="A",0*1,0)</f>
        <v>0</v>
      </c>
      <c r="I104" s="4">
        <f>E104*   1</f>
        <v>0</v>
      </c>
    </row>
    <row r="105" spans="1:19" hidden="1">
      <c r="B105" s="29" t="s">
        <v>121</v>
      </c>
      <c r="E105" s="4">
        <f xml:space="preserve">   1</f>
        <v>1</v>
      </c>
      <c r="F105" s="4">
        <f xml:space="preserve">   1</f>
        <v>1</v>
      </c>
      <c r="G105" s="4">
        <f xml:space="preserve">   1</f>
        <v>1</v>
      </c>
      <c r="H105" s="4">
        <f>IF(H98=0,1,H119/H98)</f>
        <v>1</v>
      </c>
    </row>
    <row r="106" spans="1:19" hidden="1">
      <c r="B106" s="29" t="s">
        <v>122</v>
      </c>
      <c r="E106" s="4">
        <f xml:space="preserve">   1-1</f>
        <v>0</v>
      </c>
      <c r="F106" s="4">
        <f xml:space="preserve">   1-1</f>
        <v>0</v>
      </c>
      <c r="G106" s="4">
        <f xml:space="preserve">   1-1</f>
        <v>0</v>
      </c>
      <c r="H106" s="4">
        <f>IF(H98=0,1,H119/H98)-1</f>
        <v>0</v>
      </c>
    </row>
    <row r="107" spans="1:19" hidden="1">
      <c r="B107" s="29" t="s">
        <v>123</v>
      </c>
      <c r="E107" s="4">
        <f>E108-(E98+I103+I104)</f>
        <v>0</v>
      </c>
      <c r="F107" s="4">
        <f>F108-F98</f>
        <v>0</v>
      </c>
      <c r="G107" s="4">
        <f>G108-G98</f>
        <v>0</v>
      </c>
      <c r="H107" s="4">
        <f>H108-H98</f>
        <v>0</v>
      </c>
    </row>
    <row r="108" spans="1:19" hidden="1">
      <c r="B108" s="29" t="s">
        <v>124</v>
      </c>
      <c r="E108" s="4">
        <f>(E98+I103+I104)*E105</f>
        <v>0</v>
      </c>
      <c r="F108" s="4">
        <f>F98*F105</f>
        <v>0</v>
      </c>
      <c r="G108" s="4">
        <f>G98*G105</f>
        <v>0</v>
      </c>
      <c r="H108" s="4">
        <f>H98*H105</f>
        <v>0</v>
      </c>
      <c r="I108" s="4">
        <f>SUM(E108:H108)</f>
        <v>0</v>
      </c>
    </row>
    <row r="109" spans="1:19">
      <c r="B109" s="31" t="s">
        <v>125</v>
      </c>
      <c r="C109" s="32"/>
      <c r="D109" s="33"/>
      <c r="E109" s="34"/>
      <c r="F109" s="34"/>
      <c r="G109" s="35"/>
      <c r="H109" s="24"/>
      <c r="I109" s="36"/>
    </row>
    <row r="110" spans="1:19" hidden="1">
      <c r="B110" s="29" t="str">
        <f>CONCATENATE("  ","Impozit manopera        ")</f>
        <v xml:space="preserve">  Impozit manopera        </v>
      </c>
      <c r="D110" s="30">
        <f xml:space="preserve">   0</f>
        <v>0</v>
      </c>
      <c r="F110" s="4">
        <f>F98*F105*D110</f>
        <v>0</v>
      </c>
      <c r="I110" s="4">
        <f t="shared" ref="I110:I117" si="0">F110</f>
        <v>0</v>
      </c>
    </row>
    <row r="111" spans="1:19">
      <c r="B111" s="29" t="str">
        <f>CONCATENATE("  ","Contributie asiguratori ")</f>
        <v xml:space="preserve">  Contributie asiguratori </v>
      </c>
      <c r="D111" s="30">
        <f xml:space="preserve">   0.0225</f>
        <v>2.2499999999999999E-2</v>
      </c>
      <c r="F111" s="4">
        <f>(F98*F105+F110)*D111</f>
        <v>0</v>
      </c>
      <c r="I111" s="4">
        <f t="shared" si="0"/>
        <v>0</v>
      </c>
    </row>
    <row r="112" spans="1:19" hidden="1">
      <c r="B112" s="29" t="str">
        <f>CONCATENATE("  ","C.A.S.S.                ")</f>
        <v xml:space="preserve">  C.A.S.S.                </v>
      </c>
      <c r="D112" s="30">
        <f t="shared" ref="D112:D118" si="1" xml:space="preserve">   0</f>
        <v>0</v>
      </c>
      <c r="F112" s="4">
        <f>(F98*F105+F110)*D112</f>
        <v>0</v>
      </c>
      <c r="I112" s="4">
        <f t="shared" si="0"/>
        <v>0</v>
      </c>
    </row>
    <row r="113" spans="2:9" hidden="1">
      <c r="B113" s="29" t="str">
        <f>CONCATENATE("  ","Aj.somaj                ")</f>
        <v xml:space="preserve">  Aj.somaj                </v>
      </c>
      <c r="D113" s="30">
        <f t="shared" si="1"/>
        <v>0</v>
      </c>
      <c r="F113" s="4">
        <f>(F98*F105+F110)*D113</f>
        <v>0</v>
      </c>
      <c r="I113" s="4">
        <f t="shared" si="0"/>
        <v>0</v>
      </c>
    </row>
    <row r="114" spans="2:9" hidden="1">
      <c r="B114" s="29" t="str">
        <f>CONCATENATE("  ","Acc. munca, boli profes.")</f>
        <v xml:space="preserve">  Acc. munca, boli profes.</v>
      </c>
      <c r="D114" s="30">
        <f t="shared" si="1"/>
        <v>0</v>
      </c>
      <c r="F114" s="4">
        <f>(F98*F105+F110)*D114</f>
        <v>0</v>
      </c>
      <c r="I114" s="4">
        <f t="shared" si="0"/>
        <v>0</v>
      </c>
    </row>
    <row r="115" spans="2:9" hidden="1">
      <c r="B115" s="29" t="str">
        <f>CONCATENATE("  ","C.C.I                   ")</f>
        <v xml:space="preserve">  C.C.I                   </v>
      </c>
      <c r="D115" s="30">
        <f t="shared" si="1"/>
        <v>0</v>
      </c>
      <c r="F115" s="4">
        <f>(F98*F105+F110)*D115</f>
        <v>0</v>
      </c>
      <c r="I115" s="4">
        <f t="shared" si="0"/>
        <v>0</v>
      </c>
    </row>
    <row r="116" spans="2:9" hidden="1">
      <c r="B116" s="29" t="str">
        <f>CONCATENATE("  ","                        ")</f>
        <v xml:space="preserve">                          </v>
      </c>
      <c r="D116" s="30">
        <f t="shared" si="1"/>
        <v>0</v>
      </c>
      <c r="F116" s="4">
        <f>(F98*F105+F110)*D116</f>
        <v>0</v>
      </c>
      <c r="I116" s="4">
        <f t="shared" si="0"/>
        <v>0</v>
      </c>
    </row>
    <row r="117" spans="2:9" hidden="1">
      <c r="B117" s="29" t="str">
        <f>CONCATENATE("  ","Fond garantare          ")</f>
        <v xml:space="preserve">  Fond garantare          </v>
      </c>
      <c r="D117" s="30">
        <f t="shared" si="1"/>
        <v>0</v>
      </c>
      <c r="F117" s="4">
        <f>(F98*F105+F110)*D117</f>
        <v>0</v>
      </c>
      <c r="I117" s="4">
        <f t="shared" si="0"/>
        <v>0</v>
      </c>
    </row>
    <row r="118" spans="2:9" hidden="1">
      <c r="B118" s="29" t="str">
        <f>CONCATENATE("  ","Chelt.tr.aprov.,depozit.")</f>
        <v xml:space="preserve">  Chelt.tr.aprov.,depozit.</v>
      </c>
      <c r="D118" s="30">
        <f t="shared" si="1"/>
        <v>0</v>
      </c>
      <c r="E118" s="4">
        <f>(E98+I103+I104)*E105*D118</f>
        <v>0</v>
      </c>
      <c r="I118" s="4">
        <f>E118</f>
        <v>0</v>
      </c>
    </row>
    <row r="119" spans="2:9">
      <c r="B119" s="31" t="s">
        <v>126</v>
      </c>
      <c r="C119" s="32"/>
      <c r="D119" s="33"/>
      <c r="E119" s="36">
        <f>(E98+I103+I104)*E105+E118</f>
        <v>0</v>
      </c>
      <c r="F119" s="36">
        <f>F98*F105+SUM(F110:F117)</f>
        <v>0</v>
      </c>
      <c r="G119" s="36">
        <f>G98*G105</f>
        <v>0</v>
      </c>
      <c r="H119" s="36">
        <f>($N$98*   1+$O$98*   1+$P$98*   0)*1</f>
        <v>0</v>
      </c>
      <c r="I119" s="36">
        <f>SUM(E119:H119)</f>
        <v>0</v>
      </c>
    </row>
    <row r="120" spans="2:9">
      <c r="B120" s="31" t="s">
        <v>127</v>
      </c>
      <c r="C120" s="32"/>
      <c r="D120" s="37">
        <f xml:space="preserve">   0.1</f>
        <v>0.1</v>
      </c>
      <c r="E120" s="34" t="s">
        <v>128</v>
      </c>
      <c r="F120" s="34"/>
      <c r="G120" s="35"/>
      <c r="H120" s="24"/>
      <c r="I120" s="36">
        <f>I119*D120</f>
        <v>0</v>
      </c>
    </row>
    <row r="121" spans="2:9" hidden="1">
      <c r="B121" s="29" t="s">
        <v>129</v>
      </c>
    </row>
    <row r="122" spans="2:9" hidden="1">
      <c r="B122" s="29" t="str">
        <f>CONCATENATE("a-","Salarii maistri         ")</f>
        <v xml:space="preserve">a-Salarii maistri         </v>
      </c>
      <c r="D122" s="30">
        <f xml:space="preserve">   0</f>
        <v>0</v>
      </c>
      <c r="E122" s="34" t="s">
        <v>130</v>
      </c>
      <c r="I122" s="4">
        <f>(F119-(F111+F112+F113+F114+F115))*D122</f>
        <v>0</v>
      </c>
    </row>
    <row r="123" spans="2:9" hidden="1">
      <c r="B123" s="29" t="str">
        <f>CONCATENATE("b-","Manopera indirecta      ")</f>
        <v xml:space="preserve">b-Manopera indirecta      </v>
      </c>
      <c r="D123" s="30">
        <f xml:space="preserve">   0</f>
        <v>0</v>
      </c>
      <c r="E123" s="34" t="s">
        <v>131</v>
      </c>
      <c r="I123" s="4">
        <f>(I119-(F111+F112+F113+F114+F115))*D123</f>
        <v>0</v>
      </c>
    </row>
    <row r="124" spans="2:9" hidden="1">
      <c r="B124" s="29" t="str">
        <f>CONCATENATE("c-","Contributie asiguratori ")</f>
        <v xml:space="preserve">c-Contributie asiguratori </v>
      </c>
      <c r="D124" s="30">
        <f xml:space="preserve">   0.0225</f>
        <v>2.2499999999999999E-2</v>
      </c>
      <c r="E124" s="34" t="s">
        <v>132</v>
      </c>
      <c r="I124" s="4">
        <f>(I122+I123)*D124</f>
        <v>0</v>
      </c>
    </row>
    <row r="125" spans="2:9" hidden="1">
      <c r="B125" s="29" t="str">
        <f>CONCATENATE("d-","C.A.S.S.                ")</f>
        <v xml:space="preserve">d-C.A.S.S.                </v>
      </c>
      <c r="D125" s="30">
        <f t="shared" ref="D125:D130" si="2" xml:space="preserve">   0</f>
        <v>0</v>
      </c>
      <c r="E125" s="34" t="s">
        <v>132</v>
      </c>
      <c r="I125" s="4">
        <f>(I122+I123)*D125</f>
        <v>0</v>
      </c>
    </row>
    <row r="126" spans="2:9" hidden="1">
      <c r="B126" s="29" t="str">
        <f>CONCATENATE("e-","Aj.somaj                ")</f>
        <v xml:space="preserve">e-Aj.somaj                </v>
      </c>
      <c r="D126" s="30">
        <f t="shared" si="2"/>
        <v>0</v>
      </c>
      <c r="E126" s="34" t="s">
        <v>132</v>
      </c>
      <c r="I126" s="4">
        <f>(I122+I123)*D126</f>
        <v>0</v>
      </c>
    </row>
    <row r="127" spans="2:9" hidden="1">
      <c r="B127" s="29" t="str">
        <f>CONCATENATE("f-","Acc. munca, boli profes.")</f>
        <v>f-Acc. munca, boli profes.</v>
      </c>
      <c r="D127" s="30">
        <f t="shared" si="2"/>
        <v>0</v>
      </c>
      <c r="E127" s="34" t="s">
        <v>132</v>
      </c>
      <c r="I127" s="4">
        <f>(I122+I123)*D127</f>
        <v>0</v>
      </c>
    </row>
    <row r="128" spans="2:9" hidden="1">
      <c r="B128" s="29" t="str">
        <f>CONCATENATE("g-","C.C.I                   ")</f>
        <v xml:space="preserve">g-C.C.I                   </v>
      </c>
      <c r="D128" s="30">
        <f t="shared" si="2"/>
        <v>0</v>
      </c>
      <c r="E128" s="34" t="s">
        <v>132</v>
      </c>
      <c r="I128" s="4">
        <f>(I122+I123)*D128</f>
        <v>0</v>
      </c>
    </row>
    <row r="129" spans="2:9" hidden="1">
      <c r="B129" s="29" t="str">
        <f>CONCATENATE("h-","                        ")</f>
        <v xml:space="preserve">h-                        </v>
      </c>
      <c r="D129" s="30">
        <f t="shared" si="2"/>
        <v>0</v>
      </c>
      <c r="E129" s="34" t="s">
        <v>132</v>
      </c>
      <c r="I129" s="4">
        <f>(I122+I123)*D129</f>
        <v>0</v>
      </c>
    </row>
    <row r="130" spans="2:9" hidden="1">
      <c r="B130" s="29" t="str">
        <f>CONCATENATE("i-","Fond garantare          ")</f>
        <v xml:space="preserve">i-Fond garantare          </v>
      </c>
      <c r="D130" s="30">
        <f t="shared" si="2"/>
        <v>0</v>
      </c>
      <c r="E130" s="34" t="s">
        <v>132</v>
      </c>
      <c r="I130" s="4">
        <f>(I122+I123)*D130</f>
        <v>0</v>
      </c>
    </row>
    <row r="131" spans="2:9" hidden="1">
      <c r="B131" s="29" t="s">
        <v>133</v>
      </c>
      <c r="D131" s="34" t="s">
        <v>134</v>
      </c>
      <c r="I131" s="4">
        <f>I120-SUM(I122:I130)</f>
        <v>0</v>
      </c>
    </row>
    <row r="132" spans="2:9">
      <c r="B132" s="31" t="s">
        <v>135</v>
      </c>
      <c r="C132" s="32"/>
      <c r="D132" s="37">
        <f xml:space="preserve">   0.05</f>
        <v>0.05</v>
      </c>
      <c r="E132" s="34" t="s">
        <v>136</v>
      </c>
      <c r="F132" s="34"/>
      <c r="G132" s="35"/>
      <c r="H132" s="24"/>
      <c r="I132" s="36">
        <f>(I119+I120)*D132</f>
        <v>0</v>
      </c>
    </row>
    <row r="133" spans="2:9" hidden="1">
      <c r="B133" s="29" t="s">
        <v>119</v>
      </c>
      <c r="D133" s="34" t="str">
        <f>CONCATENATE(TEXT(   1,REPLACE("#.####",2,1,"."))," x")</f>
        <v>1 x</v>
      </c>
      <c r="E133" s="4">
        <f>IF("G"="G",0*1,0)</f>
        <v>0</v>
      </c>
      <c r="I133" s="4">
        <f>E133*   1</f>
        <v>0</v>
      </c>
    </row>
    <row r="134" spans="2:9" hidden="1">
      <c r="B134" s="29" t="s">
        <v>120</v>
      </c>
      <c r="D134" s="30" t="str">
        <f>CONCATENATE(TEXT(   1,REPLACE("#.####",2,1,"."))," x ",TEXT(   1,REPLACE("#.####",2,1,"."))," x")</f>
        <v>1 x 1 x</v>
      </c>
      <c r="E134" s="4">
        <f>IF("G"="G",0*1,0)</f>
        <v>0</v>
      </c>
      <c r="I134" s="4">
        <f>E134*   1*   1</f>
        <v>0</v>
      </c>
    </row>
    <row r="135" spans="2:9">
      <c r="B135" s="31" t="s">
        <v>137</v>
      </c>
      <c r="C135" s="32"/>
      <c r="D135" s="34" t="s">
        <v>138</v>
      </c>
      <c r="E135" s="34"/>
      <c r="F135" s="34"/>
      <c r="G135" s="35"/>
      <c r="H135" s="24"/>
      <c r="I135" s="36">
        <f>I119+I120+I132+I133+I134</f>
        <v>0</v>
      </c>
    </row>
    <row r="136" spans="2:9" hidden="1">
      <c r="B136" s="31" t="s">
        <v>139</v>
      </c>
      <c r="C136" s="32"/>
      <c r="D136" s="37">
        <f xml:space="preserve">   0</f>
        <v>0</v>
      </c>
      <c r="E136" s="34" t="s">
        <v>140</v>
      </c>
      <c r="F136" s="34"/>
      <c r="G136" s="35"/>
      <c r="H136" s="24"/>
      <c r="I136" s="36">
        <f>I135*D136</f>
        <v>0</v>
      </c>
    </row>
    <row r="137" spans="2:9">
      <c r="B137" s="31" t="s">
        <v>141</v>
      </c>
      <c r="C137" s="32"/>
      <c r="D137" s="33"/>
      <c r="E137" s="34"/>
      <c r="F137" s="34"/>
      <c r="G137" s="35"/>
      <c r="H137" s="24"/>
      <c r="I137" s="36">
        <f>I135+I136</f>
        <v>0</v>
      </c>
    </row>
    <row r="138" spans="2:9">
      <c r="B138" s="29" t="s">
        <v>142</v>
      </c>
      <c r="D138" s="30">
        <f xml:space="preserve">   0.19</f>
        <v>0.19</v>
      </c>
      <c r="E138" s="34" t="s">
        <v>143</v>
      </c>
      <c r="I138" s="4">
        <f>I137*D138</f>
        <v>0</v>
      </c>
    </row>
    <row r="139" spans="2:9">
      <c r="B139" s="31" t="s">
        <v>144</v>
      </c>
      <c r="C139" s="32"/>
      <c r="D139" s="33"/>
      <c r="E139" s="34"/>
      <c r="F139" s="34"/>
      <c r="G139" s="35"/>
      <c r="H139" s="24"/>
      <c r="I139" s="36">
        <f>I137+I138</f>
        <v>0</v>
      </c>
    </row>
  </sheetData>
  <mergeCells count="48">
    <mergeCell ref="B4:D4"/>
    <mergeCell ref="E4:Q4"/>
    <mergeCell ref="A5:I5"/>
    <mergeCell ref="B1:D1"/>
    <mergeCell ref="E1:Q1"/>
    <mergeCell ref="R1:Z3"/>
    <mergeCell ref="B2:D2"/>
    <mergeCell ref="E2:Q2"/>
    <mergeCell ref="B3:D3"/>
    <mergeCell ref="E3:Q3"/>
    <mergeCell ref="A85:G86"/>
    <mergeCell ref="A87:G87"/>
    <mergeCell ref="A90:G91"/>
    <mergeCell ref="A92:G92"/>
    <mergeCell ref="A95:G96"/>
    <mergeCell ref="A97:G97"/>
    <mergeCell ref="A70:G71"/>
    <mergeCell ref="A72:G72"/>
    <mergeCell ref="A75:G76"/>
    <mergeCell ref="A77:G77"/>
    <mergeCell ref="A80:G81"/>
    <mergeCell ref="A82:G82"/>
    <mergeCell ref="A56:G56"/>
    <mergeCell ref="A59:G60"/>
    <mergeCell ref="A61:G61"/>
    <mergeCell ref="A62:I62"/>
    <mergeCell ref="A65:G66"/>
    <mergeCell ref="A67:G67"/>
    <mergeCell ref="A41:G41"/>
    <mergeCell ref="A44:G45"/>
    <mergeCell ref="A46:G46"/>
    <mergeCell ref="A49:G50"/>
    <mergeCell ref="A51:G51"/>
    <mergeCell ref="A54:G55"/>
    <mergeCell ref="A29:G29"/>
    <mergeCell ref="A30:I30"/>
    <mergeCell ref="A33:G34"/>
    <mergeCell ref="A35:G35"/>
    <mergeCell ref="A36:I36"/>
    <mergeCell ref="A39:G40"/>
    <mergeCell ref="A17:G17"/>
    <mergeCell ref="A18:I18"/>
    <mergeCell ref="A21:G22"/>
    <mergeCell ref="A23:G23"/>
    <mergeCell ref="A24:I24"/>
    <mergeCell ref="A27:G28"/>
    <mergeCell ref="A6:I6"/>
    <mergeCell ref="A15:G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7"/>
  <sheetViews>
    <sheetView workbookViewId="0">
      <selection activeCell="D200" sqref="D200"/>
    </sheetView>
  </sheetViews>
  <sheetFormatPr defaultRowHeight="14.5" outlineLevelCol="1"/>
  <cols>
    <col min="1" max="1" width="0.26953125" style="1" customWidth="1"/>
    <col min="2" max="2" width="5.7265625" style="2" customWidth="1"/>
    <col min="3" max="3" width="25.26953125" style="3" customWidth="1"/>
    <col min="4" max="4" width="14.54296875" style="5" customWidth="1"/>
    <col min="5" max="5" width="14.54296875" customWidth="1"/>
    <col min="7" max="7" width="15.7265625" style="6" customWidth="1"/>
    <col min="8" max="8" width="14.54296875" style="7" customWidth="1"/>
    <col min="9" max="9" width="14.54296875" style="4" customWidth="1"/>
    <col min="10" max="10" width="0" hidden="1" customWidth="1" outlineLevel="1"/>
    <col min="11" max="19" width="0" style="4" hidden="1" customWidth="1" outlineLevel="1"/>
    <col min="20" max="20" width="9.1796875" collapsed="1"/>
  </cols>
  <sheetData>
    <row r="1" spans="1:27" ht="12" customHeight="1">
      <c r="A1" s="64"/>
      <c r="B1" s="65" t="s">
        <v>245</v>
      </c>
      <c r="C1" s="65"/>
      <c r="D1" s="65"/>
      <c r="E1" s="65" t="s">
        <v>252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4"/>
    </row>
    <row r="2" spans="1:27" ht="28.5" customHeight="1">
      <c r="A2" s="64"/>
      <c r="B2" s="65" t="s">
        <v>247</v>
      </c>
      <c r="C2" s="65"/>
      <c r="D2" s="65"/>
      <c r="E2" s="65" t="s">
        <v>248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249</v>
      </c>
      <c r="C3" s="65"/>
      <c r="D3" s="65"/>
      <c r="E3" s="65" t="s">
        <v>251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250</v>
      </c>
      <c r="C4" s="65"/>
      <c r="D4" s="65"/>
      <c r="E4" s="65" t="s">
        <v>253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12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24.75" customHeight="1">
      <c r="A6" s="66" t="s">
        <v>0</v>
      </c>
      <c r="B6" s="66"/>
      <c r="C6" s="66"/>
      <c r="D6" s="66"/>
      <c r="E6" s="66"/>
      <c r="F6" s="66"/>
      <c r="G6" s="66"/>
      <c r="H6" s="66"/>
      <c r="I6" s="66"/>
      <c r="J6">
        <v>1</v>
      </c>
    </row>
    <row r="7" spans="1:27" ht="43.5" customHeight="1" thickBot="1">
      <c r="A7" s="49" t="s">
        <v>1</v>
      </c>
      <c r="B7" s="42"/>
      <c r="C7" s="42"/>
      <c r="D7" s="42"/>
      <c r="E7" s="42"/>
      <c r="F7" s="42"/>
      <c r="G7" s="42"/>
      <c r="H7" s="42"/>
      <c r="I7" s="42"/>
    </row>
    <row r="8" spans="1:27">
      <c r="A8" s="11"/>
      <c r="B8" s="12" t="s">
        <v>4</v>
      </c>
      <c r="C8" s="13" t="s">
        <v>5</v>
      </c>
      <c r="D8" s="14" t="s">
        <v>6</v>
      </c>
      <c r="E8" s="15"/>
      <c r="F8" s="15"/>
      <c r="G8" s="16" t="s">
        <v>7</v>
      </c>
      <c r="H8" s="17" t="s">
        <v>8</v>
      </c>
      <c r="I8" s="18" t="s">
        <v>9</v>
      </c>
    </row>
    <row r="9" spans="1:27">
      <c r="B9" s="2" t="s">
        <v>10</v>
      </c>
      <c r="C9" s="3" t="s">
        <v>11</v>
      </c>
      <c r="D9" s="8"/>
      <c r="E9" s="9"/>
      <c r="F9" s="9"/>
      <c r="H9" s="10" t="s">
        <v>12</v>
      </c>
    </row>
    <row r="10" spans="1:27">
      <c r="C10" s="3" t="s">
        <v>13</v>
      </c>
      <c r="D10" s="8"/>
      <c r="E10" s="9"/>
      <c r="F10" s="9"/>
      <c r="H10" s="10" t="s">
        <v>14</v>
      </c>
    </row>
    <row r="11" spans="1:27">
      <c r="C11" s="3" t="s">
        <v>15</v>
      </c>
      <c r="D11" s="8"/>
      <c r="E11" s="9"/>
      <c r="F11" s="9"/>
      <c r="H11" s="10" t="s">
        <v>16</v>
      </c>
    </row>
    <row r="12" spans="1:27">
      <c r="C12" s="3" t="s">
        <v>17</v>
      </c>
      <c r="D12" s="8"/>
      <c r="E12" s="9"/>
      <c r="F12" s="9"/>
      <c r="H12" s="10" t="s">
        <v>18</v>
      </c>
    </row>
    <row r="13" spans="1:27" ht="15" thickBot="1">
      <c r="C13" s="3" t="s">
        <v>19</v>
      </c>
      <c r="D13" s="8"/>
      <c r="E13" s="9"/>
      <c r="F13" s="9"/>
      <c r="H13" s="10" t="s">
        <v>20</v>
      </c>
    </row>
    <row r="14" spans="1:27">
      <c r="A14" s="11"/>
      <c r="B14" s="12">
        <v>1</v>
      </c>
      <c r="C14" s="13" t="s">
        <v>21</v>
      </c>
      <c r="D14" s="19" t="s">
        <v>22</v>
      </c>
      <c r="E14" s="20"/>
      <c r="F14" s="20"/>
      <c r="G14" s="16">
        <v>25.9</v>
      </c>
      <c r="H14" s="21"/>
      <c r="I14" s="18">
        <f>G14*H14</f>
        <v>0</v>
      </c>
      <c r="J14">
        <v>1</v>
      </c>
    </row>
    <row r="15" spans="1:27">
      <c r="D15" s="22" t="str">
        <f>SUBSTITUTE("Sp.mat: 0.00%",".",IF(VALUE("1.2")=1.2,".",","),2)</f>
        <v>Sp.mat: 0,00%</v>
      </c>
      <c r="F15" s="22" t="str">
        <f>SUBSTITUTE("Sp.man: 0.00%",".",IF(VALUE("1.2")=1.2,".",","),2)</f>
        <v>Sp.man: 0,00%</v>
      </c>
      <c r="G15" s="22" t="str">
        <f>SUBSTITUTE("Sp.uti: 0.00%",".",IF(VALUE("1.2")=1.2,".",","),2)</f>
        <v>Sp.uti: 0,00%</v>
      </c>
      <c r="I15" s="4">
        <f>G14*H15</f>
        <v>0</v>
      </c>
      <c r="J15">
        <v>2</v>
      </c>
    </row>
    <row r="16" spans="1:27">
      <c r="A16" s="41" t="s">
        <v>23</v>
      </c>
      <c r="B16" s="42"/>
      <c r="C16" s="42"/>
      <c r="D16" s="42"/>
      <c r="E16" s="42"/>
      <c r="F16" s="42"/>
      <c r="G16" s="42"/>
      <c r="I16" s="4">
        <f>G14*H16</f>
        <v>0</v>
      </c>
      <c r="J16">
        <v>3</v>
      </c>
      <c r="K16" s="4">
        <v>30266.64417</v>
      </c>
      <c r="L16" s="4">
        <v>0</v>
      </c>
      <c r="M16" s="4">
        <f>I16-K16-L16</f>
        <v>-30266.64417</v>
      </c>
    </row>
    <row r="17" spans="1:19">
      <c r="A17" s="42"/>
      <c r="B17" s="42"/>
      <c r="C17" s="42"/>
      <c r="D17" s="42"/>
      <c r="E17" s="42"/>
      <c r="F17" s="42"/>
      <c r="G17" s="42"/>
      <c r="I17" s="4">
        <f>G14*H17</f>
        <v>0</v>
      </c>
      <c r="J17">
        <v>4</v>
      </c>
      <c r="N17" s="4">
        <f>IF(ISERR(SEARCH("TRA* 82",C14)),IF(Q17+R17+S17=0,0,I17*(Q17/(Q17+R17+S17))),I17)</f>
        <v>0</v>
      </c>
      <c r="O17" s="4">
        <f>IF(ISERR(SEARCH("TRA* 82",C14)),IF(Q17+R17+S17=0,0,I17*(R17/(Q17+R17+S17))),0)</f>
        <v>0</v>
      </c>
      <c r="P17" s="4">
        <f>IF(ISERR(SEARCH("TRA* 82",C14)),I17-N17-O17,0)</f>
        <v>0</v>
      </c>
      <c r="Q17" s="4">
        <v>0</v>
      </c>
      <c r="R17" s="4">
        <v>0</v>
      </c>
      <c r="S17" s="4">
        <v>0</v>
      </c>
    </row>
    <row r="18" spans="1:19">
      <c r="A18" s="39" t="s">
        <v>24</v>
      </c>
      <c r="B18" s="40"/>
      <c r="C18" s="40"/>
      <c r="D18" s="40"/>
      <c r="E18" s="40"/>
      <c r="F18" s="40"/>
      <c r="G18" s="40"/>
      <c r="H18" s="25">
        <f>H14+H15+H16+H17</f>
        <v>0</v>
      </c>
      <c r="I18" s="26">
        <f>I14+I15+I16+I17</f>
        <v>0</v>
      </c>
      <c r="J18">
        <v>5</v>
      </c>
    </row>
    <row r="19" spans="1:19">
      <c r="B19" s="2">
        <v>2</v>
      </c>
      <c r="C19" s="3" t="s">
        <v>25</v>
      </c>
      <c r="D19" s="5" t="s">
        <v>26</v>
      </c>
      <c r="G19" s="6">
        <v>110</v>
      </c>
      <c r="I19" s="4">
        <f>G19*H19</f>
        <v>0</v>
      </c>
      <c r="J19">
        <v>1</v>
      </c>
    </row>
    <row r="20" spans="1:19">
      <c r="D20" s="22" t="str">
        <f>SUBSTITUTE("Sp.mat: 0.00%",".",IF(VALUE("1.2")=1.2,".",","),2)</f>
        <v>Sp.mat: 0,00%</v>
      </c>
      <c r="F20" s="22" t="str">
        <f>SUBSTITUTE("Sp.man: 0.00%",".",IF(VALUE("1.2")=1.2,".",","),2)</f>
        <v>Sp.man: 0,00%</v>
      </c>
      <c r="G20" s="22" t="str">
        <f>SUBSTITUTE("Sp.uti: 0.00%",".",IF(VALUE("1.2")=1.2,".",","),2)</f>
        <v>Sp.uti: 0,00%</v>
      </c>
      <c r="I20" s="4">
        <f>G19*H20</f>
        <v>0</v>
      </c>
      <c r="J20">
        <v>2</v>
      </c>
    </row>
    <row r="21" spans="1:19">
      <c r="A21" s="41" t="s">
        <v>27</v>
      </c>
      <c r="B21" s="42"/>
      <c r="C21" s="42"/>
      <c r="D21" s="42"/>
      <c r="E21" s="42"/>
      <c r="F21" s="42"/>
      <c r="G21" s="42"/>
      <c r="I21" s="4">
        <f>G19*H21</f>
        <v>0</v>
      </c>
      <c r="J21">
        <v>3</v>
      </c>
      <c r="K21" s="4">
        <v>0</v>
      </c>
      <c r="L21" s="4">
        <v>0</v>
      </c>
      <c r="M21" s="4">
        <f>I21-K21-L21</f>
        <v>0</v>
      </c>
    </row>
    <row r="22" spans="1:19">
      <c r="A22" s="42"/>
      <c r="B22" s="42"/>
      <c r="C22" s="42"/>
      <c r="D22" s="42"/>
      <c r="E22" s="42"/>
      <c r="F22" s="42"/>
      <c r="G22" s="42"/>
      <c r="I22" s="4">
        <f>G19*H22</f>
        <v>0</v>
      </c>
      <c r="J22">
        <v>4</v>
      </c>
      <c r="N22" s="4">
        <f>IF(ISERR(SEARCH("TRA* 82",C19)),IF(Q22+R22+S22=0,0,I22*(Q22/(Q22+R22+S22))),I22)</f>
        <v>0</v>
      </c>
      <c r="O22" s="4">
        <f>IF(ISERR(SEARCH("TRA* 82",C19)),IF(Q22+R22+S22=0,0,I22*(R22/(Q22+R22+S22))),0)</f>
        <v>0</v>
      </c>
      <c r="P22" s="4">
        <f>IF(ISERR(SEARCH("TRA* 82",C19)),I22-N22-O22,0)</f>
        <v>0</v>
      </c>
      <c r="Q22" s="4">
        <v>0</v>
      </c>
      <c r="R22" s="4">
        <v>0</v>
      </c>
      <c r="S22" s="4">
        <v>0</v>
      </c>
    </row>
    <row r="23" spans="1:19">
      <c r="A23" s="39" t="s">
        <v>28</v>
      </c>
      <c r="B23" s="40"/>
      <c r="C23" s="40"/>
      <c r="D23" s="40"/>
      <c r="E23" s="40"/>
      <c r="F23" s="40"/>
      <c r="G23" s="40"/>
      <c r="H23" s="25">
        <f>H19+H20+H21+H22</f>
        <v>0</v>
      </c>
      <c r="I23" s="26">
        <f>I19+I20+I21+I22</f>
        <v>0</v>
      </c>
      <c r="J23">
        <v>5</v>
      </c>
    </row>
    <row r="24" spans="1:19">
      <c r="B24" s="2">
        <v>3</v>
      </c>
      <c r="C24" s="3" t="s">
        <v>29</v>
      </c>
      <c r="D24" s="5" t="s">
        <v>22</v>
      </c>
      <c r="G24" s="6">
        <v>8.5</v>
      </c>
      <c r="I24" s="4">
        <f>G24*H24</f>
        <v>0</v>
      </c>
      <c r="J24">
        <v>1</v>
      </c>
    </row>
    <row r="25" spans="1:19">
      <c r="D25" s="22" t="str">
        <f>SUBSTITUTE("Sp.mat: 0.00%",".",IF(VALUE("1.2")=1.2,".",","),2)</f>
        <v>Sp.mat: 0,00%</v>
      </c>
      <c r="F25" s="22" t="str">
        <f>SUBSTITUTE("Sp.man: 0.00%",".",IF(VALUE("1.2")=1.2,".",","),2)</f>
        <v>Sp.man: 0,00%</v>
      </c>
      <c r="G25" s="22" t="str">
        <f>SUBSTITUTE("Sp.uti: 0.00%",".",IF(VALUE("1.2")=1.2,".",","),2)</f>
        <v>Sp.uti: 0,00%</v>
      </c>
      <c r="I25" s="4">
        <f>G24*H25</f>
        <v>0</v>
      </c>
      <c r="J25">
        <v>2</v>
      </c>
    </row>
    <row r="26" spans="1:19">
      <c r="A26" s="41" t="s">
        <v>30</v>
      </c>
      <c r="B26" s="42"/>
      <c r="C26" s="42"/>
      <c r="D26" s="42"/>
      <c r="E26" s="42"/>
      <c r="F26" s="42"/>
      <c r="G26" s="42"/>
      <c r="I26" s="4">
        <f>G24*H26</f>
        <v>0</v>
      </c>
      <c r="J26">
        <v>3</v>
      </c>
      <c r="K26" s="4">
        <v>2455.3440000000001</v>
      </c>
      <c r="L26" s="4">
        <v>0</v>
      </c>
      <c r="M26" s="4">
        <f>I26-K26-L26</f>
        <v>-2455.3440000000001</v>
      </c>
    </row>
    <row r="27" spans="1:19">
      <c r="A27" s="42"/>
      <c r="B27" s="42"/>
      <c r="C27" s="42"/>
      <c r="D27" s="42"/>
      <c r="E27" s="42"/>
      <c r="F27" s="42"/>
      <c r="G27" s="42"/>
      <c r="I27" s="4">
        <f>G24*H27</f>
        <v>0</v>
      </c>
      <c r="J27">
        <v>4</v>
      </c>
      <c r="N27" s="4">
        <f>IF(ISERR(SEARCH("TRA* 82",C24)),IF(Q27+R27+S27=0,0,I27*(Q27/(Q27+R27+S27))),I27)</f>
        <v>0</v>
      </c>
      <c r="O27" s="4">
        <f>IF(ISERR(SEARCH("TRA* 82",C24)),IF(Q27+R27+S27=0,0,I27*(R27/(Q27+R27+S27))),0)</f>
        <v>0</v>
      </c>
      <c r="P27" s="4">
        <f>IF(ISERR(SEARCH("TRA* 82",C24)),I27-N27-O27,0)</f>
        <v>0</v>
      </c>
      <c r="Q27" s="4">
        <v>0</v>
      </c>
      <c r="R27" s="4">
        <v>0</v>
      </c>
      <c r="S27" s="4">
        <v>0</v>
      </c>
    </row>
    <row r="28" spans="1:19">
      <c r="A28" s="39" t="s">
        <v>24</v>
      </c>
      <c r="B28" s="40"/>
      <c r="C28" s="40"/>
      <c r="D28" s="40"/>
      <c r="E28" s="40"/>
      <c r="F28" s="40"/>
      <c r="G28" s="40"/>
      <c r="H28" s="25">
        <f>H24+H25+H26+H27</f>
        <v>0</v>
      </c>
      <c r="I28" s="26">
        <f>I24+I25+I26+I27</f>
        <v>0</v>
      </c>
      <c r="J28">
        <v>5</v>
      </c>
    </row>
    <row r="29" spans="1:19">
      <c r="B29" s="2">
        <v>4</v>
      </c>
      <c r="C29" s="3" t="s">
        <v>31</v>
      </c>
      <c r="D29" s="5" t="s">
        <v>22</v>
      </c>
      <c r="G29" s="6">
        <v>8.5</v>
      </c>
      <c r="I29" s="4">
        <f>G29*H29</f>
        <v>0</v>
      </c>
      <c r="J29">
        <v>1</v>
      </c>
    </row>
    <row r="30" spans="1:19">
      <c r="D30" s="22" t="str">
        <f>SUBSTITUTE("Sp.mat: 0.00%",".",IF(VALUE("1.2")=1.2,".",","),2)</f>
        <v>Sp.mat: 0,00%</v>
      </c>
      <c r="F30" s="22" t="str">
        <f>SUBSTITUTE("Sp.man: 0.00%",".",IF(VALUE("1.2")=1.2,".",","),2)</f>
        <v>Sp.man: 0,00%</v>
      </c>
      <c r="G30" s="22" t="str">
        <f>SUBSTITUTE("Sp.uti: 0.00%",".",IF(VALUE("1.2")=1.2,".",","),2)</f>
        <v>Sp.uti: 0,00%</v>
      </c>
      <c r="I30" s="4">
        <f>G29*H30</f>
        <v>0</v>
      </c>
      <c r="J30">
        <v>2</v>
      </c>
    </row>
    <row r="31" spans="1:19">
      <c r="A31" s="41" t="s">
        <v>32</v>
      </c>
      <c r="B31" s="42"/>
      <c r="C31" s="42"/>
      <c r="D31" s="42"/>
      <c r="E31" s="42"/>
      <c r="F31" s="42"/>
      <c r="G31" s="42"/>
      <c r="I31" s="4">
        <f>G29*H31</f>
        <v>0</v>
      </c>
      <c r="J31">
        <v>3</v>
      </c>
      <c r="K31" s="4">
        <v>8993.3909999999996</v>
      </c>
      <c r="L31" s="4">
        <v>0</v>
      </c>
      <c r="M31" s="4">
        <f>I31-K31-L31</f>
        <v>-8993.3909999999996</v>
      </c>
    </row>
    <row r="32" spans="1:19">
      <c r="A32" s="42"/>
      <c r="B32" s="42"/>
      <c r="C32" s="42"/>
      <c r="D32" s="42"/>
      <c r="E32" s="42"/>
      <c r="F32" s="42"/>
      <c r="G32" s="42"/>
      <c r="I32" s="4">
        <f>G29*H32</f>
        <v>0</v>
      </c>
      <c r="J32">
        <v>4</v>
      </c>
      <c r="N32" s="4">
        <f>IF(ISERR(SEARCH("TRA* 82",C29)),IF(Q32+R32+S32=0,0,I32*(Q32/(Q32+R32+S32))),I32)</f>
        <v>0</v>
      </c>
      <c r="O32" s="4">
        <f>IF(ISERR(SEARCH("TRA* 82",C29)),IF(Q32+R32+S32=0,0,I32*(R32/(Q32+R32+S32))),0)</f>
        <v>0</v>
      </c>
      <c r="P32" s="4">
        <f>IF(ISERR(SEARCH("TRA* 82",C29)),I32-N32-O32,0)</f>
        <v>0</v>
      </c>
      <c r="Q32" s="4">
        <v>0</v>
      </c>
      <c r="R32" s="4">
        <v>0</v>
      </c>
      <c r="S32" s="4">
        <v>0</v>
      </c>
    </row>
    <row r="33" spans="1:19">
      <c r="A33" s="39" t="s">
        <v>24</v>
      </c>
      <c r="B33" s="40"/>
      <c r="C33" s="40"/>
      <c r="D33" s="40"/>
      <c r="E33" s="40"/>
      <c r="F33" s="40"/>
      <c r="G33" s="40"/>
      <c r="H33" s="25">
        <f>H29+H30+H31+H32</f>
        <v>0</v>
      </c>
      <c r="I33" s="26">
        <f>I29+I30+I31+I32</f>
        <v>0</v>
      </c>
      <c r="J33">
        <v>5</v>
      </c>
    </row>
    <row r="34" spans="1:19">
      <c r="B34" s="2">
        <v>5</v>
      </c>
      <c r="C34" s="3" t="s">
        <v>33</v>
      </c>
      <c r="D34" s="5" t="s">
        <v>34</v>
      </c>
      <c r="G34" s="6">
        <v>3340</v>
      </c>
      <c r="I34" s="4">
        <f>G34*H34</f>
        <v>0</v>
      </c>
      <c r="J34">
        <v>1</v>
      </c>
    </row>
    <row r="35" spans="1:19">
      <c r="D35" s="22" t="str">
        <f>SUBSTITUTE("Sp.mat: 0.00%",".",IF(VALUE("1.2")=1.2,".",","),2)</f>
        <v>Sp.mat: 0,00%</v>
      </c>
      <c r="F35" s="22" t="str">
        <f>SUBSTITUTE("Sp.man: 0.00%",".",IF(VALUE("1.2")=1.2,".",","),2)</f>
        <v>Sp.man: 0,00%</v>
      </c>
      <c r="G35" s="22" t="str">
        <f>SUBSTITUTE("Sp.uti: 0.00%",".",IF(VALUE("1.2")=1.2,".",","),2)</f>
        <v>Sp.uti: 0,00%</v>
      </c>
      <c r="I35" s="4">
        <f>G34*H35</f>
        <v>0</v>
      </c>
      <c r="J35">
        <v>2</v>
      </c>
    </row>
    <row r="36" spans="1:19">
      <c r="A36" s="41" t="s">
        <v>35</v>
      </c>
      <c r="B36" s="42"/>
      <c r="C36" s="42"/>
      <c r="D36" s="42"/>
      <c r="E36" s="42"/>
      <c r="F36" s="42"/>
      <c r="G36" s="42"/>
      <c r="I36" s="4">
        <f>G34*H36</f>
        <v>0</v>
      </c>
      <c r="J36">
        <v>3</v>
      </c>
      <c r="K36" s="4">
        <v>0</v>
      </c>
      <c r="L36" s="4">
        <v>0</v>
      </c>
      <c r="M36" s="4">
        <f>I36-K36-L36</f>
        <v>0</v>
      </c>
    </row>
    <row r="37" spans="1:19">
      <c r="A37" s="42"/>
      <c r="B37" s="42"/>
      <c r="C37" s="42"/>
      <c r="D37" s="42"/>
      <c r="E37" s="42"/>
      <c r="F37" s="42"/>
      <c r="G37" s="42"/>
      <c r="I37" s="4">
        <f>G34*H37</f>
        <v>0</v>
      </c>
      <c r="J37">
        <v>4</v>
      </c>
      <c r="N37" s="4">
        <f>IF(ISERR(SEARCH("TRA* 82",C34)),IF(Q37+R37+S37=0,0,I37*(Q37/(Q37+R37+S37))),I37)</f>
        <v>0</v>
      </c>
      <c r="O37" s="4">
        <f>IF(ISERR(SEARCH("TRA* 82",C34)),IF(Q37+R37+S37=0,0,I37*(R37/(Q37+R37+S37))),0)</f>
        <v>0</v>
      </c>
      <c r="P37" s="4">
        <f>IF(ISERR(SEARCH("TRA* 82",C34)),I37-N37-O37,0)</f>
        <v>0</v>
      </c>
      <c r="Q37" s="4">
        <v>85671</v>
      </c>
      <c r="R37" s="4">
        <v>0</v>
      </c>
      <c r="S37" s="4">
        <v>0</v>
      </c>
    </row>
    <row r="38" spans="1:19">
      <c r="A38" s="39" t="s">
        <v>24</v>
      </c>
      <c r="B38" s="40"/>
      <c r="C38" s="40"/>
      <c r="D38" s="40"/>
      <c r="E38" s="40"/>
      <c r="F38" s="40"/>
      <c r="G38" s="40"/>
      <c r="H38" s="25">
        <f>H34+H35+H36+H37</f>
        <v>0</v>
      </c>
      <c r="I38" s="26">
        <f>I34+I35+I36+I37</f>
        <v>0</v>
      </c>
      <c r="J38">
        <v>5</v>
      </c>
    </row>
    <row r="39" spans="1:19">
      <c r="B39" s="2">
        <v>6</v>
      </c>
      <c r="C39" s="3" t="s">
        <v>36</v>
      </c>
      <c r="D39" s="5" t="s">
        <v>34</v>
      </c>
      <c r="G39" s="6">
        <v>198</v>
      </c>
      <c r="I39" s="4">
        <f>G39*H39</f>
        <v>0</v>
      </c>
      <c r="J39">
        <v>1</v>
      </c>
    </row>
    <row r="40" spans="1:19">
      <c r="D40" s="22" t="str">
        <f>SUBSTITUTE("Sp.mat: 0.00%",".",IF(VALUE("1.2")=1.2,".",","),2)</f>
        <v>Sp.mat: 0,00%</v>
      </c>
      <c r="F40" s="22" t="str">
        <f>SUBSTITUTE("Sp.man: 0.00%",".",IF(VALUE("1.2")=1.2,".",","),2)</f>
        <v>Sp.man: 0,00%</v>
      </c>
      <c r="G40" s="22" t="str">
        <f>SUBSTITUTE("Sp.uti: 0.00%",".",IF(VALUE("1.2")=1.2,".",","),2)</f>
        <v>Sp.uti: 0,00%</v>
      </c>
      <c r="I40" s="4">
        <f>G39*H40</f>
        <v>0</v>
      </c>
      <c r="J40">
        <v>2</v>
      </c>
    </row>
    <row r="41" spans="1:19">
      <c r="A41" s="41" t="s">
        <v>37</v>
      </c>
      <c r="B41" s="42"/>
      <c r="C41" s="42"/>
      <c r="D41" s="42"/>
      <c r="E41" s="42"/>
      <c r="F41" s="42"/>
      <c r="G41" s="42"/>
      <c r="I41" s="4">
        <f>G39*H41</f>
        <v>0</v>
      </c>
      <c r="J41">
        <v>3</v>
      </c>
      <c r="K41" s="4">
        <v>0</v>
      </c>
      <c r="L41" s="4">
        <v>0</v>
      </c>
      <c r="M41" s="4">
        <f>I41-K41-L41</f>
        <v>0</v>
      </c>
    </row>
    <row r="42" spans="1:19">
      <c r="A42" s="42"/>
      <c r="B42" s="42"/>
      <c r="C42" s="42"/>
      <c r="D42" s="42"/>
      <c r="E42" s="42"/>
      <c r="F42" s="42"/>
      <c r="G42" s="42"/>
      <c r="I42" s="4">
        <f>G39*H42</f>
        <v>0</v>
      </c>
      <c r="J42">
        <v>4</v>
      </c>
      <c r="N42" s="4">
        <f>IF(ISERR(SEARCH("TRA* 82",C39)),IF(Q42+R42+S42=0,0,I42*(Q42/(Q42+R42+S42))),I42)</f>
        <v>0</v>
      </c>
      <c r="O42" s="4">
        <f>IF(ISERR(SEARCH("TRA* 82",C39)),IF(Q42+R42+S42=0,0,I42*(R42/(Q42+R42+S42))),0)</f>
        <v>0</v>
      </c>
      <c r="P42" s="4">
        <f>IF(ISERR(SEARCH("TRA* 82",C39)),I42-N42-O42,0)</f>
        <v>0</v>
      </c>
      <c r="Q42" s="4">
        <v>0</v>
      </c>
      <c r="R42" s="4">
        <v>0</v>
      </c>
      <c r="S42" s="4">
        <v>0</v>
      </c>
    </row>
    <row r="43" spans="1:19">
      <c r="A43" s="39" t="s">
        <v>24</v>
      </c>
      <c r="B43" s="40"/>
      <c r="C43" s="40"/>
      <c r="D43" s="40"/>
      <c r="E43" s="40"/>
      <c r="F43" s="40"/>
      <c r="G43" s="40"/>
      <c r="H43" s="25">
        <f>H39+H40+H41+H42</f>
        <v>0</v>
      </c>
      <c r="I43" s="26">
        <f>I39+I40+I41+I42</f>
        <v>0</v>
      </c>
      <c r="J43">
        <v>5</v>
      </c>
    </row>
    <row r="44" spans="1:19">
      <c r="B44" s="2">
        <v>7</v>
      </c>
      <c r="C44" s="3" t="s">
        <v>38</v>
      </c>
      <c r="D44" s="5" t="s">
        <v>26</v>
      </c>
      <c r="G44" s="6">
        <v>1760</v>
      </c>
      <c r="I44" s="4">
        <f>G44*H44</f>
        <v>0</v>
      </c>
      <c r="J44">
        <v>1</v>
      </c>
    </row>
    <row r="45" spans="1:19">
      <c r="D45" s="22" t="str">
        <f>SUBSTITUTE("Sp.mat: 0.00%",".",IF(VALUE("1.2")=1.2,".",","),2)</f>
        <v>Sp.mat: 0,00%</v>
      </c>
      <c r="F45" s="22" t="str">
        <f>SUBSTITUTE("Sp.man: 0.00%",".",IF(VALUE("1.2")=1.2,".",","),2)</f>
        <v>Sp.man: 0,00%</v>
      </c>
      <c r="G45" s="22" t="str">
        <f>SUBSTITUTE("Sp.uti: 0.00%",".",IF(VALUE("1.2")=1.2,".",","),2)</f>
        <v>Sp.uti: 0,00%</v>
      </c>
      <c r="I45" s="4">
        <f>G44*H45</f>
        <v>0</v>
      </c>
      <c r="J45">
        <v>2</v>
      </c>
    </row>
    <row r="46" spans="1:19">
      <c r="A46" s="41" t="s">
        <v>39</v>
      </c>
      <c r="B46" s="42"/>
      <c r="C46" s="42"/>
      <c r="D46" s="42"/>
      <c r="E46" s="42"/>
      <c r="F46" s="42"/>
      <c r="G46" s="42"/>
      <c r="I46" s="4">
        <f>G44*H46</f>
        <v>0</v>
      </c>
      <c r="J46">
        <v>3</v>
      </c>
      <c r="K46" s="4">
        <v>116562.336</v>
      </c>
      <c r="L46" s="4">
        <v>0</v>
      </c>
      <c r="M46" s="4">
        <f>I46-K46-L46</f>
        <v>-116562.336</v>
      </c>
    </row>
    <row r="47" spans="1:19">
      <c r="A47" s="42"/>
      <c r="B47" s="42"/>
      <c r="C47" s="42"/>
      <c r="D47" s="42"/>
      <c r="E47" s="42"/>
      <c r="F47" s="42"/>
      <c r="G47" s="42"/>
      <c r="I47" s="4">
        <f>G44*H47</f>
        <v>0</v>
      </c>
      <c r="J47">
        <v>4</v>
      </c>
      <c r="N47" s="4">
        <f>IF(ISERR(SEARCH("TRA* 82",C44)),IF(Q47+R47+S47=0,0,I47*(Q47/(Q47+R47+S47))),I47)</f>
        <v>0</v>
      </c>
      <c r="O47" s="4">
        <f>IF(ISERR(SEARCH("TRA* 82",C44)),IF(Q47+R47+S47=0,0,I47*(R47/(Q47+R47+S47))),0)</f>
        <v>0</v>
      </c>
      <c r="P47" s="4">
        <f>IF(ISERR(SEARCH("TRA* 82",C44)),I47-N47-O47,0)</f>
        <v>0</v>
      </c>
      <c r="Q47" s="4">
        <v>0</v>
      </c>
      <c r="R47" s="4">
        <v>0</v>
      </c>
      <c r="S47" s="4">
        <v>0</v>
      </c>
    </row>
    <row r="48" spans="1:19">
      <c r="A48" s="39" t="s">
        <v>40</v>
      </c>
      <c r="B48" s="40"/>
      <c r="C48" s="40"/>
      <c r="D48" s="40"/>
      <c r="E48" s="40"/>
      <c r="F48" s="40"/>
      <c r="G48" s="40"/>
      <c r="H48" s="25">
        <f>H44+H45+H46+H47</f>
        <v>0</v>
      </c>
      <c r="I48" s="26">
        <f>I44+I45+I46+I47</f>
        <v>0</v>
      </c>
      <c r="J48">
        <v>5</v>
      </c>
    </row>
    <row r="49" spans="1:19">
      <c r="B49" s="2">
        <v>8</v>
      </c>
      <c r="C49" s="3" t="s">
        <v>38</v>
      </c>
      <c r="D49" s="5" t="s">
        <v>26</v>
      </c>
      <c r="G49" s="6">
        <v>51</v>
      </c>
      <c r="I49" s="4">
        <f>G49*H49</f>
        <v>0</v>
      </c>
      <c r="J49">
        <v>1</v>
      </c>
    </row>
    <row r="50" spans="1:19">
      <c r="D50" s="22" t="str">
        <f>SUBSTITUTE("Sp.mat: 0.00%",".",IF(VALUE("1.2")=1.2,".",","),2)</f>
        <v>Sp.mat: 0,00%</v>
      </c>
      <c r="F50" s="22" t="str">
        <f>SUBSTITUTE("Sp.man: 0.00%",".",IF(VALUE("1.2")=1.2,".",","),2)</f>
        <v>Sp.man: 0,00%</v>
      </c>
      <c r="G50" s="22" t="str">
        <f>SUBSTITUTE("Sp.uti: 0.00%",".",IF(VALUE("1.2")=1.2,".",","),2)</f>
        <v>Sp.uti: 0,00%</v>
      </c>
      <c r="I50" s="4">
        <f>G49*H50</f>
        <v>0</v>
      </c>
      <c r="J50">
        <v>2</v>
      </c>
    </row>
    <row r="51" spans="1:19">
      <c r="A51" s="41" t="s">
        <v>39</v>
      </c>
      <c r="B51" s="42"/>
      <c r="C51" s="42"/>
      <c r="D51" s="42"/>
      <c r="E51" s="42"/>
      <c r="F51" s="42"/>
      <c r="G51" s="42"/>
      <c r="I51" s="4">
        <f>G49*H51</f>
        <v>0</v>
      </c>
      <c r="J51">
        <v>3</v>
      </c>
      <c r="K51" s="4">
        <v>3377.6586000000002</v>
      </c>
      <c r="L51" s="4">
        <v>0</v>
      </c>
      <c r="M51" s="4">
        <f>I51-K51-L51</f>
        <v>-3377.6586000000002</v>
      </c>
    </row>
    <row r="52" spans="1:19">
      <c r="A52" s="42"/>
      <c r="B52" s="42"/>
      <c r="C52" s="42"/>
      <c r="D52" s="42"/>
      <c r="E52" s="42"/>
      <c r="F52" s="42"/>
      <c r="G52" s="42"/>
      <c r="I52" s="4">
        <f>G49*H52</f>
        <v>0</v>
      </c>
      <c r="J52">
        <v>4</v>
      </c>
      <c r="N52" s="4">
        <f>IF(ISERR(SEARCH("TRA* 82",C49)),IF(Q52+R52+S52=0,0,I52*(Q52/(Q52+R52+S52))),I52)</f>
        <v>0</v>
      </c>
      <c r="O52" s="4">
        <f>IF(ISERR(SEARCH("TRA* 82",C49)),IF(Q52+R52+S52=0,0,I52*(R52/(Q52+R52+S52))),0)</f>
        <v>0</v>
      </c>
      <c r="P52" s="4">
        <f>IF(ISERR(SEARCH("TRA* 82",C49)),I52-N52-O52,0)</f>
        <v>0</v>
      </c>
      <c r="Q52" s="4">
        <v>0</v>
      </c>
      <c r="R52" s="4">
        <v>0</v>
      </c>
      <c r="S52" s="4">
        <v>0</v>
      </c>
    </row>
    <row r="53" spans="1:19">
      <c r="A53" s="39" t="s">
        <v>41</v>
      </c>
      <c r="B53" s="40"/>
      <c r="C53" s="40"/>
      <c r="D53" s="40"/>
      <c r="E53" s="40"/>
      <c r="F53" s="40"/>
      <c r="G53" s="40"/>
      <c r="H53" s="25">
        <f>H49+H50+H51+H52</f>
        <v>0</v>
      </c>
      <c r="I53" s="26">
        <f>I49+I50+I51+I52</f>
        <v>0</v>
      </c>
      <c r="J53">
        <v>5</v>
      </c>
    </row>
    <row r="54" spans="1:19">
      <c r="B54" s="2">
        <v>9</v>
      </c>
      <c r="C54" s="3" t="s">
        <v>42</v>
      </c>
      <c r="D54" s="5" t="s">
        <v>43</v>
      </c>
      <c r="G54" s="6">
        <v>271</v>
      </c>
      <c r="I54" s="4">
        <f>G54*H54</f>
        <v>0</v>
      </c>
      <c r="J54">
        <v>1</v>
      </c>
    </row>
    <row r="55" spans="1:19">
      <c r="D55" s="22" t="str">
        <f>SUBSTITUTE("Sp.mat: 0.00%",".",IF(VALUE("1.2")=1.2,".",","),2)</f>
        <v>Sp.mat: 0,00%</v>
      </c>
      <c r="F55" s="22" t="str">
        <f>SUBSTITUTE("Sp.man: 0.00%",".",IF(VALUE("1.2")=1.2,".",","),2)</f>
        <v>Sp.man: 0,00%</v>
      </c>
      <c r="G55" s="22" t="str">
        <f>SUBSTITUTE("Sp.uti: 0.00%",".",IF(VALUE("1.2")=1.2,".",","),2)</f>
        <v>Sp.uti: 0,00%</v>
      </c>
      <c r="I55" s="4">
        <f>G54*H55</f>
        <v>0</v>
      </c>
      <c r="J55">
        <v>2</v>
      </c>
    </row>
    <row r="56" spans="1:19">
      <c r="A56" s="41" t="s">
        <v>44</v>
      </c>
      <c r="B56" s="42"/>
      <c r="C56" s="42"/>
      <c r="D56" s="42"/>
      <c r="E56" s="42"/>
      <c r="F56" s="42"/>
      <c r="G56" s="42"/>
      <c r="I56" s="4">
        <f>G54*H56</f>
        <v>0</v>
      </c>
      <c r="J56">
        <v>3</v>
      </c>
      <c r="K56" s="4">
        <v>0</v>
      </c>
      <c r="L56" s="4">
        <v>0</v>
      </c>
      <c r="M56" s="4">
        <f>I56-K56-L56</f>
        <v>0</v>
      </c>
    </row>
    <row r="57" spans="1:19">
      <c r="A57" s="42"/>
      <c r="B57" s="42"/>
      <c r="C57" s="42"/>
      <c r="D57" s="42"/>
      <c r="E57" s="42"/>
      <c r="F57" s="42"/>
      <c r="G57" s="42"/>
      <c r="I57" s="4">
        <f>G54*H57</f>
        <v>0</v>
      </c>
      <c r="J57">
        <v>4</v>
      </c>
      <c r="N57" s="4">
        <f>IF(ISERR(SEARCH("TRA* 82",C54)),IF(Q57+R57+S57=0,0,I57*(Q57/(Q57+R57+S57))),I57)</f>
        <v>0</v>
      </c>
      <c r="O57" s="4">
        <f>IF(ISERR(SEARCH("TRA* 82",C54)),IF(Q57+R57+S57=0,0,I57*(R57/(Q57+R57+S57))),0)</f>
        <v>0</v>
      </c>
      <c r="P57" s="4">
        <f>IF(ISERR(SEARCH("TRA* 82",C54)),I57-N57-O57,0)</f>
        <v>0</v>
      </c>
      <c r="Q57" s="4">
        <v>0</v>
      </c>
      <c r="R57" s="4">
        <v>0</v>
      </c>
      <c r="S57" s="4">
        <v>0</v>
      </c>
    </row>
    <row r="58" spans="1:19">
      <c r="A58" s="39" t="s">
        <v>24</v>
      </c>
      <c r="B58" s="40"/>
      <c r="C58" s="40"/>
      <c r="D58" s="40"/>
      <c r="E58" s="40"/>
      <c r="F58" s="40"/>
      <c r="G58" s="40"/>
      <c r="H58" s="25">
        <f>H54+H55+H56+H57</f>
        <v>0</v>
      </c>
      <c r="I58" s="26">
        <f>I54+I55+I56+I57</f>
        <v>0</v>
      </c>
      <c r="J58">
        <v>5</v>
      </c>
    </row>
    <row r="59" spans="1:19">
      <c r="B59" s="2">
        <v>10</v>
      </c>
      <c r="C59" s="3" t="s">
        <v>45</v>
      </c>
      <c r="D59" s="5" t="s">
        <v>43</v>
      </c>
      <c r="G59" s="6">
        <v>2350</v>
      </c>
      <c r="I59" s="4">
        <f>G59*H59</f>
        <v>0</v>
      </c>
      <c r="J59">
        <v>1</v>
      </c>
    </row>
    <row r="60" spans="1:19">
      <c r="D60" s="22" t="str">
        <f>SUBSTITUTE("Sp.mat: 100.00%",".",IF(VALUE("1.2")=1.2,".",","),2)</f>
        <v>Sp.mat: 100,00%</v>
      </c>
      <c r="F60" s="22" t="str">
        <f>SUBSTITUTE("Sp.man: 100.00%",".",IF(VALUE("1.2")=1.2,".",","),2)</f>
        <v>Sp.man: 100,00%</v>
      </c>
      <c r="G60" s="22" t="str">
        <f>SUBSTITUTE("Sp.uti: 100.00%",".",IF(VALUE("1.2")=1.2,".",","),2)</f>
        <v>Sp.uti: 100,00%</v>
      </c>
      <c r="I60" s="4">
        <f>G59*H60</f>
        <v>0</v>
      </c>
      <c r="J60">
        <v>2</v>
      </c>
    </row>
    <row r="61" spans="1:19">
      <c r="A61" s="41" t="s">
        <v>46</v>
      </c>
      <c r="B61" s="42"/>
      <c r="C61" s="42"/>
      <c r="D61" s="42"/>
      <c r="E61" s="42"/>
      <c r="F61" s="42"/>
      <c r="G61" s="42"/>
      <c r="I61" s="4">
        <f>G59*H61</f>
        <v>0</v>
      </c>
      <c r="J61">
        <v>3</v>
      </c>
      <c r="K61" s="4">
        <v>0</v>
      </c>
      <c r="L61" s="4">
        <v>0</v>
      </c>
      <c r="M61" s="4">
        <f>I61-K61-L61</f>
        <v>0</v>
      </c>
    </row>
    <row r="62" spans="1:19">
      <c r="A62" s="42"/>
      <c r="B62" s="42"/>
      <c r="C62" s="42"/>
      <c r="D62" s="42"/>
      <c r="E62" s="42"/>
      <c r="F62" s="42"/>
      <c r="G62" s="42"/>
      <c r="I62" s="4">
        <f>G59*H62</f>
        <v>0</v>
      </c>
      <c r="J62">
        <v>4</v>
      </c>
      <c r="N62" s="4">
        <f>IF(ISERR(SEARCH("TRA* 82",C59)),IF(Q62+R62+S62=0,0,I62*(Q62/(Q62+R62+S62))),I62)</f>
        <v>0</v>
      </c>
      <c r="O62" s="4">
        <f>IF(ISERR(SEARCH("TRA* 82",C59)),IF(Q62+R62+S62=0,0,I62*(R62/(Q62+R62+S62))),0)</f>
        <v>0</v>
      </c>
      <c r="P62" s="4">
        <f>IF(ISERR(SEARCH("TRA* 82",C59)),I62-N62-O62,0)</f>
        <v>0</v>
      </c>
      <c r="Q62" s="4">
        <v>0</v>
      </c>
      <c r="R62" s="4">
        <v>0</v>
      </c>
      <c r="S62" s="4">
        <v>0</v>
      </c>
    </row>
    <row r="63" spans="1:19">
      <c r="A63" s="39" t="s">
        <v>47</v>
      </c>
      <c r="B63" s="40"/>
      <c r="C63" s="40"/>
      <c r="D63" s="40"/>
      <c r="E63" s="40"/>
      <c r="F63" s="40"/>
      <c r="G63" s="40"/>
      <c r="H63" s="25">
        <f>H59+H60+H61+H62</f>
        <v>0</v>
      </c>
      <c r="I63" s="26">
        <f>I59+I60+I61+I62</f>
        <v>0</v>
      </c>
      <c r="J63">
        <v>5</v>
      </c>
    </row>
    <row r="64" spans="1:19">
      <c r="B64" s="2">
        <v>11</v>
      </c>
      <c r="C64" s="3" t="s">
        <v>48</v>
      </c>
      <c r="D64" s="5" t="s">
        <v>34</v>
      </c>
      <c r="G64" s="6">
        <v>5300</v>
      </c>
      <c r="I64" s="4">
        <f>G64*H64</f>
        <v>0</v>
      </c>
      <c r="J64">
        <v>1</v>
      </c>
    </row>
    <row r="65" spans="1:19">
      <c r="D65" s="22" t="str">
        <f>SUBSTITUTE("Sp.mat: 0.00%",".",IF(VALUE("1.2")=1.2,".",","),2)</f>
        <v>Sp.mat: 0,00%</v>
      </c>
      <c r="F65" s="22" t="str">
        <f>SUBSTITUTE("Sp.man: 0.00%",".",IF(VALUE("1.2")=1.2,".",","),2)</f>
        <v>Sp.man: 0,00%</v>
      </c>
      <c r="G65" s="22" t="str">
        <f>SUBSTITUTE("Sp.uti: 0.00%",".",IF(VALUE("1.2")=1.2,".",","),2)</f>
        <v>Sp.uti: 0,00%</v>
      </c>
      <c r="I65" s="4">
        <f>G64*H65</f>
        <v>0</v>
      </c>
      <c r="J65">
        <v>2</v>
      </c>
    </row>
    <row r="66" spans="1:19">
      <c r="A66" s="41" t="s">
        <v>49</v>
      </c>
      <c r="B66" s="42"/>
      <c r="C66" s="42"/>
      <c r="D66" s="42"/>
      <c r="E66" s="42"/>
      <c r="F66" s="42"/>
      <c r="G66" s="42"/>
      <c r="I66" s="4">
        <f>G64*H66</f>
        <v>0</v>
      </c>
      <c r="J66">
        <v>3</v>
      </c>
      <c r="K66" s="4">
        <v>0</v>
      </c>
      <c r="L66" s="4">
        <v>0</v>
      </c>
      <c r="M66" s="4">
        <f>I66-K66-L66</f>
        <v>0</v>
      </c>
    </row>
    <row r="67" spans="1:19">
      <c r="A67" s="42"/>
      <c r="B67" s="42"/>
      <c r="C67" s="42"/>
      <c r="D67" s="42"/>
      <c r="E67" s="42"/>
      <c r="F67" s="42"/>
      <c r="G67" s="42"/>
      <c r="I67" s="4">
        <f>G64*H67</f>
        <v>0</v>
      </c>
      <c r="J67">
        <v>4</v>
      </c>
      <c r="N67" s="4">
        <f>IF(ISERR(SEARCH("TRA* 82",C64)),IF(Q67+R67+S67=0,0,I67*(Q67/(Q67+R67+S67))),I67)</f>
        <v>0</v>
      </c>
      <c r="O67" s="4">
        <f>IF(ISERR(SEARCH("TRA* 82",C64)),IF(Q67+R67+S67=0,0,I67*(R67/(Q67+R67+S67))),0)</f>
        <v>0</v>
      </c>
      <c r="P67" s="4">
        <f>IF(ISERR(SEARCH("TRA* 82",C64)),I67-N67-O67,0)</f>
        <v>0</v>
      </c>
      <c r="Q67" s="4">
        <v>135945</v>
      </c>
      <c r="R67" s="4">
        <v>0</v>
      </c>
      <c r="S67" s="4">
        <v>0</v>
      </c>
    </row>
    <row r="68" spans="1:19">
      <c r="A68" s="39" t="s">
        <v>50</v>
      </c>
      <c r="B68" s="40"/>
      <c r="C68" s="40"/>
      <c r="D68" s="40"/>
      <c r="E68" s="40"/>
      <c r="F68" s="40"/>
      <c r="G68" s="40"/>
      <c r="H68" s="25">
        <f>H64+H65+H66+H67</f>
        <v>0</v>
      </c>
      <c r="I68" s="26">
        <f>I64+I65+I66+I67</f>
        <v>0</v>
      </c>
      <c r="J68">
        <v>5</v>
      </c>
    </row>
    <row r="69" spans="1:19">
      <c r="B69" s="2">
        <v>12</v>
      </c>
      <c r="C69" s="3" t="s">
        <v>51</v>
      </c>
      <c r="D69" s="5" t="s">
        <v>26</v>
      </c>
      <c r="G69" s="6">
        <v>7</v>
      </c>
      <c r="I69" s="4">
        <f>G69*H69</f>
        <v>0</v>
      </c>
      <c r="J69">
        <v>1</v>
      </c>
    </row>
    <row r="70" spans="1:19">
      <c r="D70" s="22" t="str">
        <f>SUBSTITUTE("Sp.mat: 0.00%",".",IF(VALUE("1.2")=1.2,".",","),2)</f>
        <v>Sp.mat: 0,00%</v>
      </c>
      <c r="F70" s="22" t="str">
        <f>SUBSTITUTE("Sp.man: 0.00%",".",IF(VALUE("1.2")=1.2,".",","),2)</f>
        <v>Sp.man: 0,00%</v>
      </c>
      <c r="G70" s="22" t="str">
        <f>SUBSTITUTE("Sp.uti: 0.00%",".",IF(VALUE("1.2")=1.2,".",","),2)</f>
        <v>Sp.uti: 0,00%</v>
      </c>
      <c r="I70" s="4">
        <f>G69*H70</f>
        <v>0</v>
      </c>
      <c r="J70">
        <v>2</v>
      </c>
    </row>
    <row r="71" spans="1:19">
      <c r="A71" s="41" t="s">
        <v>52</v>
      </c>
      <c r="B71" s="42"/>
      <c r="C71" s="42"/>
      <c r="D71" s="42"/>
      <c r="E71" s="42"/>
      <c r="F71" s="42"/>
      <c r="G71" s="42"/>
      <c r="I71" s="4">
        <f>G69*H71</f>
        <v>0</v>
      </c>
      <c r="J71">
        <v>3</v>
      </c>
      <c r="K71" s="4">
        <v>0</v>
      </c>
      <c r="L71" s="4">
        <v>22.484000000000002</v>
      </c>
      <c r="M71" s="4">
        <f>I71-K71-L71</f>
        <v>-22.484000000000002</v>
      </c>
    </row>
    <row r="72" spans="1:19">
      <c r="A72" s="42"/>
      <c r="B72" s="42"/>
      <c r="C72" s="42"/>
      <c r="D72" s="42"/>
      <c r="E72" s="42"/>
      <c r="F72" s="42"/>
      <c r="G72" s="42"/>
      <c r="I72" s="4">
        <f>G69*H72</f>
        <v>0</v>
      </c>
      <c r="J72">
        <v>4</v>
      </c>
      <c r="N72" s="4">
        <f>IF(ISERR(SEARCH("TRA* 82",C69)),IF(Q72+R72+S72=0,0,I72*(Q72/(Q72+R72+S72))),I72)</f>
        <v>0</v>
      </c>
      <c r="O72" s="4">
        <f>IF(ISERR(SEARCH("TRA* 82",C69)),IF(Q72+R72+S72=0,0,I72*(R72/(Q72+R72+S72))),0)</f>
        <v>0</v>
      </c>
      <c r="P72" s="4">
        <f>IF(ISERR(SEARCH("TRA* 82",C69)),I72-N72-O72,0)</f>
        <v>0</v>
      </c>
      <c r="Q72" s="4">
        <v>0</v>
      </c>
      <c r="R72" s="4">
        <v>0</v>
      </c>
      <c r="S72" s="4">
        <v>0</v>
      </c>
    </row>
    <row r="73" spans="1:19">
      <c r="A73" s="39" t="s">
        <v>53</v>
      </c>
      <c r="B73" s="40"/>
      <c r="C73" s="40"/>
      <c r="D73" s="40"/>
      <c r="E73" s="40"/>
      <c r="F73" s="40"/>
      <c r="G73" s="40"/>
      <c r="H73" s="25">
        <f>H69+H70+H71+H72</f>
        <v>0</v>
      </c>
      <c r="I73" s="26">
        <f>I69+I70+I71+I72</f>
        <v>0</v>
      </c>
      <c r="J73">
        <v>5</v>
      </c>
    </row>
    <row r="74" spans="1:19">
      <c r="B74" s="2">
        <v>13</v>
      </c>
      <c r="C74" s="3" t="s">
        <v>54</v>
      </c>
      <c r="D74" s="5" t="s">
        <v>26</v>
      </c>
      <c r="G74" s="6">
        <v>27</v>
      </c>
      <c r="I74" s="4">
        <f>G74*H74</f>
        <v>0</v>
      </c>
      <c r="J74">
        <v>1</v>
      </c>
    </row>
    <row r="75" spans="1:19">
      <c r="D75" s="22" t="str">
        <f>SUBSTITUTE("Sp.mat: 0.00%",".",IF(VALUE("1.2")=1.2,".",","),2)</f>
        <v>Sp.mat: 0,00%</v>
      </c>
      <c r="F75" s="22" t="str">
        <f>SUBSTITUTE("Sp.man: 0.00%",".",IF(VALUE("1.2")=1.2,".",","),2)</f>
        <v>Sp.man: 0,00%</v>
      </c>
      <c r="G75" s="22" t="str">
        <f>SUBSTITUTE("Sp.uti: 0.00%",".",IF(VALUE("1.2")=1.2,".",","),2)</f>
        <v>Sp.uti: 0,00%</v>
      </c>
      <c r="I75" s="4">
        <f>G74*H75</f>
        <v>0</v>
      </c>
      <c r="J75">
        <v>2</v>
      </c>
    </row>
    <row r="76" spans="1:19">
      <c r="A76" s="41" t="s">
        <v>55</v>
      </c>
      <c r="B76" s="42"/>
      <c r="C76" s="42"/>
      <c r="D76" s="42"/>
      <c r="E76" s="42"/>
      <c r="F76" s="42"/>
      <c r="G76" s="42"/>
      <c r="I76" s="4">
        <f>G74*H76</f>
        <v>0</v>
      </c>
      <c r="J76">
        <v>3</v>
      </c>
      <c r="K76" s="4">
        <v>0</v>
      </c>
      <c r="L76" s="4">
        <v>0</v>
      </c>
      <c r="M76" s="4">
        <f>I76-K76-L76</f>
        <v>0</v>
      </c>
    </row>
    <row r="77" spans="1:19">
      <c r="A77" s="42"/>
      <c r="B77" s="42"/>
      <c r="C77" s="42"/>
      <c r="D77" s="42"/>
      <c r="E77" s="42"/>
      <c r="F77" s="42"/>
      <c r="G77" s="42"/>
      <c r="I77" s="4">
        <f>G74*H77</f>
        <v>0</v>
      </c>
      <c r="J77">
        <v>4</v>
      </c>
      <c r="N77" s="4">
        <f>IF(ISERR(SEARCH("TRA* 82",C74)),IF(Q77+R77+S77=0,0,I77*(Q77/(Q77+R77+S77))),I77)</f>
        <v>0</v>
      </c>
      <c r="O77" s="4">
        <f>IF(ISERR(SEARCH("TRA* 82",C74)),IF(Q77+R77+S77=0,0,I77*(R77/(Q77+R77+S77))),0)</f>
        <v>0</v>
      </c>
      <c r="P77" s="4">
        <f>IF(ISERR(SEARCH("TRA* 82",C74)),I77-N77-O77,0)</f>
        <v>0</v>
      </c>
      <c r="Q77" s="4">
        <v>0</v>
      </c>
      <c r="R77" s="4">
        <v>0</v>
      </c>
      <c r="S77" s="4">
        <v>0</v>
      </c>
    </row>
    <row r="78" spans="1:19">
      <c r="A78" s="39" t="s">
        <v>56</v>
      </c>
      <c r="B78" s="40"/>
      <c r="C78" s="40"/>
      <c r="D78" s="40"/>
      <c r="E78" s="40"/>
      <c r="F78" s="40"/>
      <c r="G78" s="40"/>
      <c r="H78" s="25">
        <f>H74+H75+H76+H77</f>
        <v>0</v>
      </c>
      <c r="I78" s="26">
        <f>I74+I75+I76+I77</f>
        <v>0</v>
      </c>
      <c r="J78">
        <v>5</v>
      </c>
    </row>
    <row r="79" spans="1:19">
      <c r="B79" s="2">
        <v>14</v>
      </c>
      <c r="C79" s="3" t="s">
        <v>57</v>
      </c>
      <c r="D79" s="5" t="s">
        <v>26</v>
      </c>
      <c r="G79" s="6">
        <v>35</v>
      </c>
      <c r="I79" s="4">
        <f>G79*H79</f>
        <v>0</v>
      </c>
      <c r="J79">
        <v>1</v>
      </c>
    </row>
    <row r="80" spans="1:19">
      <c r="D80" s="22" t="str">
        <f>SUBSTITUTE("Sp.mat: 0.00%",".",IF(VALUE("1.2")=1.2,".",","),2)</f>
        <v>Sp.mat: 0,00%</v>
      </c>
      <c r="F80" s="22" t="str">
        <f>SUBSTITUTE("Sp.man: 0.00%",".",IF(VALUE("1.2")=1.2,".",","),2)</f>
        <v>Sp.man: 0,00%</v>
      </c>
      <c r="G80" s="22" t="str">
        <f>SUBSTITUTE("Sp.uti: 0.00%",".",IF(VALUE("1.2")=1.2,".",","),2)</f>
        <v>Sp.uti: 0,00%</v>
      </c>
      <c r="I80" s="4">
        <f>G79*H80</f>
        <v>0</v>
      </c>
      <c r="J80">
        <v>2</v>
      </c>
    </row>
    <row r="81" spans="1:19">
      <c r="A81" s="41" t="s">
        <v>58</v>
      </c>
      <c r="B81" s="42"/>
      <c r="C81" s="42"/>
      <c r="D81" s="42"/>
      <c r="E81" s="42"/>
      <c r="F81" s="42"/>
      <c r="G81" s="42"/>
      <c r="I81" s="4">
        <f>G79*H81</f>
        <v>0</v>
      </c>
      <c r="J81">
        <v>3</v>
      </c>
      <c r="K81" s="4">
        <v>0</v>
      </c>
      <c r="L81" s="4">
        <v>0</v>
      </c>
      <c r="M81" s="4">
        <f>I81-K81-L81</f>
        <v>0</v>
      </c>
    </row>
    <row r="82" spans="1:19">
      <c r="A82" s="42"/>
      <c r="B82" s="42"/>
      <c r="C82" s="42"/>
      <c r="D82" s="42"/>
      <c r="E82" s="42"/>
      <c r="F82" s="42"/>
      <c r="G82" s="42"/>
      <c r="I82" s="4">
        <f>G79*H82</f>
        <v>0</v>
      </c>
      <c r="J82">
        <v>4</v>
      </c>
      <c r="N82" s="4">
        <f>IF(ISERR(SEARCH("TRA* 82",C79)),IF(Q82+R82+S82=0,0,I82*(Q82/(Q82+R82+S82))),I82)</f>
        <v>0</v>
      </c>
      <c r="O82" s="4">
        <f>IF(ISERR(SEARCH("TRA* 82",C79)),IF(Q82+R82+S82=0,0,I82*(R82/(Q82+R82+S82))),0)</f>
        <v>0</v>
      </c>
      <c r="P82" s="4">
        <f>IF(ISERR(SEARCH("TRA* 82",C79)),I82-N82-O82,0)</f>
        <v>0</v>
      </c>
      <c r="Q82" s="4">
        <v>0</v>
      </c>
      <c r="R82" s="4">
        <v>0</v>
      </c>
      <c r="S82" s="4">
        <v>0</v>
      </c>
    </row>
    <row r="83" spans="1:19">
      <c r="A83" s="39" t="s">
        <v>24</v>
      </c>
      <c r="B83" s="40"/>
      <c r="C83" s="40"/>
      <c r="D83" s="40"/>
      <c r="E83" s="40"/>
      <c r="F83" s="40"/>
      <c r="G83" s="40"/>
      <c r="H83" s="25">
        <f>H79+H80+H81+H82</f>
        <v>0</v>
      </c>
      <c r="I83" s="26">
        <f>I79+I80+I81+I82</f>
        <v>0</v>
      </c>
      <c r="J83">
        <v>5</v>
      </c>
    </row>
    <row r="84" spans="1:19">
      <c r="B84" s="2">
        <v>15</v>
      </c>
      <c r="C84" s="3" t="s">
        <v>51</v>
      </c>
      <c r="D84" s="5" t="s">
        <v>26</v>
      </c>
      <c r="G84" s="6">
        <v>533</v>
      </c>
      <c r="I84" s="4">
        <f>G84*H84</f>
        <v>0</v>
      </c>
      <c r="J84">
        <v>1</v>
      </c>
    </row>
    <row r="85" spans="1:19">
      <c r="D85" s="22" t="str">
        <f>SUBSTITUTE("Sp.mat: 0.00%",".",IF(VALUE("1.2")=1.2,".",","),2)</f>
        <v>Sp.mat: 0,00%</v>
      </c>
      <c r="F85" s="22" t="str">
        <f>SUBSTITUTE("Sp.man: 0.00%",".",IF(VALUE("1.2")=1.2,".",","),2)</f>
        <v>Sp.man: 0,00%</v>
      </c>
      <c r="G85" s="22" t="str">
        <f>SUBSTITUTE("Sp.uti: 0.00%",".",IF(VALUE("1.2")=1.2,".",","),2)</f>
        <v>Sp.uti: 0,00%</v>
      </c>
      <c r="I85" s="4">
        <f>G84*H85</f>
        <v>0</v>
      </c>
      <c r="J85">
        <v>2</v>
      </c>
    </row>
    <row r="86" spans="1:19">
      <c r="A86" s="41" t="s">
        <v>52</v>
      </c>
      <c r="B86" s="42"/>
      <c r="C86" s="42"/>
      <c r="D86" s="42"/>
      <c r="E86" s="42"/>
      <c r="F86" s="42"/>
      <c r="G86" s="42"/>
      <c r="I86" s="4">
        <f>G84*H86</f>
        <v>0</v>
      </c>
      <c r="J86">
        <v>3</v>
      </c>
      <c r="K86" s="4">
        <v>0</v>
      </c>
      <c r="L86" s="4">
        <v>1711.9960000000001</v>
      </c>
      <c r="M86" s="4">
        <f>I86-K86-L86</f>
        <v>-1711.9960000000001</v>
      </c>
    </row>
    <row r="87" spans="1:19">
      <c r="A87" s="42"/>
      <c r="B87" s="42"/>
      <c r="C87" s="42"/>
      <c r="D87" s="42"/>
      <c r="E87" s="42"/>
      <c r="F87" s="42"/>
      <c r="G87" s="42"/>
      <c r="I87" s="4">
        <f>G84*H87</f>
        <v>0</v>
      </c>
      <c r="J87">
        <v>4</v>
      </c>
      <c r="N87" s="4">
        <f>IF(ISERR(SEARCH("TRA* 82",C84)),IF(Q87+R87+S87=0,0,I87*(Q87/(Q87+R87+S87))),I87)</f>
        <v>0</v>
      </c>
      <c r="O87" s="4">
        <f>IF(ISERR(SEARCH("TRA* 82",C84)),IF(Q87+R87+S87=0,0,I87*(R87/(Q87+R87+S87))),0)</f>
        <v>0</v>
      </c>
      <c r="P87" s="4">
        <f>IF(ISERR(SEARCH("TRA* 82",C84)),I87-N87-O87,0)</f>
        <v>0</v>
      </c>
      <c r="Q87" s="4">
        <v>0</v>
      </c>
      <c r="R87" s="4">
        <v>0</v>
      </c>
      <c r="S87" s="4">
        <v>0</v>
      </c>
    </row>
    <row r="88" spans="1:19">
      <c r="A88" s="39" t="s">
        <v>59</v>
      </c>
      <c r="B88" s="40"/>
      <c r="C88" s="40"/>
      <c r="D88" s="40"/>
      <c r="E88" s="40"/>
      <c r="F88" s="40"/>
      <c r="G88" s="40"/>
      <c r="H88" s="25">
        <f>H84+H85+H86+H87</f>
        <v>0</v>
      </c>
      <c r="I88" s="26">
        <f>I84+I85+I86+I87</f>
        <v>0</v>
      </c>
      <c r="J88">
        <v>5</v>
      </c>
    </row>
    <row r="89" spans="1:19">
      <c r="B89" s="2">
        <v>16</v>
      </c>
      <c r="C89" s="3" t="s">
        <v>60</v>
      </c>
      <c r="D89" s="5" t="s">
        <v>26</v>
      </c>
      <c r="G89" s="6">
        <v>19.5</v>
      </c>
      <c r="I89" s="4">
        <f>G89*H89</f>
        <v>0</v>
      </c>
      <c r="J89">
        <v>1</v>
      </c>
    </row>
    <row r="90" spans="1:19">
      <c r="D90" s="22" t="str">
        <f>SUBSTITUTE("Sp.mat: 0.00%",".",IF(VALUE("1.2")=1.2,".",","),2)</f>
        <v>Sp.mat: 0,00%</v>
      </c>
      <c r="F90" s="22" t="str">
        <f>SUBSTITUTE("Sp.man: 0.00%",".",IF(VALUE("1.2")=1.2,".",","),2)</f>
        <v>Sp.man: 0,00%</v>
      </c>
      <c r="G90" s="22" t="str">
        <f>SUBSTITUTE("Sp.uti: 0.00%",".",IF(VALUE("1.2")=1.2,".",","),2)</f>
        <v>Sp.uti: 0,00%</v>
      </c>
      <c r="I90" s="4">
        <f>G89*H90</f>
        <v>0</v>
      </c>
      <c r="J90">
        <v>2</v>
      </c>
    </row>
    <row r="91" spans="1:19">
      <c r="A91" s="41" t="s">
        <v>61</v>
      </c>
      <c r="B91" s="42"/>
      <c r="C91" s="42"/>
      <c r="D91" s="42"/>
      <c r="E91" s="42"/>
      <c r="F91" s="42"/>
      <c r="G91" s="42"/>
      <c r="I91" s="4">
        <f>G89*H91</f>
        <v>0</v>
      </c>
      <c r="J91">
        <v>3</v>
      </c>
      <c r="K91" s="4">
        <v>0</v>
      </c>
      <c r="L91" s="4">
        <v>117.43875</v>
      </c>
      <c r="M91" s="4">
        <f>I91-K91-L91</f>
        <v>-117.43875</v>
      </c>
    </row>
    <row r="92" spans="1:19">
      <c r="A92" s="42"/>
      <c r="B92" s="42"/>
      <c r="C92" s="42"/>
      <c r="D92" s="42"/>
      <c r="E92" s="42"/>
      <c r="F92" s="42"/>
      <c r="G92" s="42"/>
      <c r="I92" s="4">
        <f>G89*H92</f>
        <v>0</v>
      </c>
      <c r="J92">
        <v>4</v>
      </c>
      <c r="N92" s="4">
        <f>IF(ISERR(SEARCH("TRA* 82",C89)),IF(Q92+R92+S92=0,0,I92*(Q92/(Q92+R92+S92))),I92)</f>
        <v>0</v>
      </c>
      <c r="O92" s="4">
        <f>IF(ISERR(SEARCH("TRA* 82",C89)),IF(Q92+R92+S92=0,0,I92*(R92/(Q92+R92+S92))),0)</f>
        <v>0</v>
      </c>
      <c r="P92" s="4">
        <f>IF(ISERR(SEARCH("TRA* 82",C89)),I92-N92-O92,0)</f>
        <v>0</v>
      </c>
      <c r="Q92" s="4">
        <v>0</v>
      </c>
      <c r="R92" s="4">
        <v>0</v>
      </c>
      <c r="S92" s="4">
        <v>0</v>
      </c>
    </row>
    <row r="93" spans="1:19">
      <c r="A93" s="39" t="s">
        <v>62</v>
      </c>
      <c r="B93" s="40"/>
      <c r="C93" s="40"/>
      <c r="D93" s="40"/>
      <c r="E93" s="40"/>
      <c r="F93" s="40"/>
      <c r="G93" s="40"/>
      <c r="H93" s="25">
        <f>H89+H90+H91+H92</f>
        <v>0</v>
      </c>
      <c r="I93" s="26">
        <f>I89+I90+I91+I92</f>
        <v>0</v>
      </c>
      <c r="J93">
        <v>5</v>
      </c>
    </row>
    <row r="94" spans="1:19">
      <c r="B94" s="2">
        <v>17</v>
      </c>
      <c r="C94" s="3" t="s">
        <v>63</v>
      </c>
      <c r="D94" s="5" t="s">
        <v>26</v>
      </c>
      <c r="G94" s="6">
        <v>490</v>
      </c>
      <c r="I94" s="4">
        <f>G94*H94</f>
        <v>0</v>
      </c>
      <c r="J94">
        <v>1</v>
      </c>
    </row>
    <row r="95" spans="1:19">
      <c r="D95" s="22" t="str">
        <f>SUBSTITUTE("Sp.mat: 0.00%",".",IF(VALUE("1.2")=1.2,".",","),2)</f>
        <v>Sp.mat: 0,00%</v>
      </c>
      <c r="F95" s="22" t="str">
        <f>SUBSTITUTE("Sp.man: 0.00%",".",IF(VALUE("1.2")=1.2,".",","),2)</f>
        <v>Sp.man: 0,00%</v>
      </c>
      <c r="G95" s="22" t="str">
        <f>SUBSTITUTE("Sp.uti: 0.00%",".",IF(VALUE("1.2")=1.2,".",","),2)</f>
        <v>Sp.uti: 0,00%</v>
      </c>
      <c r="I95" s="4">
        <f>G94*H95</f>
        <v>0</v>
      </c>
      <c r="J95">
        <v>2</v>
      </c>
    </row>
    <row r="96" spans="1:19">
      <c r="A96" s="41" t="s">
        <v>64</v>
      </c>
      <c r="B96" s="42"/>
      <c r="C96" s="42"/>
      <c r="D96" s="42"/>
      <c r="E96" s="42"/>
      <c r="F96" s="42"/>
      <c r="G96" s="42"/>
      <c r="I96" s="4">
        <f>G94*H96</f>
        <v>0</v>
      </c>
      <c r="J96">
        <v>3</v>
      </c>
      <c r="K96" s="4">
        <v>0</v>
      </c>
      <c r="L96" s="4">
        <v>2951.0250000000001</v>
      </c>
      <c r="M96" s="4">
        <f>I96-K96-L96</f>
        <v>-2951.0250000000001</v>
      </c>
    </row>
    <row r="97" spans="1:19">
      <c r="A97" s="42"/>
      <c r="B97" s="42"/>
      <c r="C97" s="42"/>
      <c r="D97" s="42"/>
      <c r="E97" s="42"/>
      <c r="F97" s="42"/>
      <c r="G97" s="42"/>
      <c r="I97" s="4">
        <f>G94*H97</f>
        <v>0</v>
      </c>
      <c r="J97">
        <v>4</v>
      </c>
      <c r="N97" s="4">
        <f>IF(ISERR(SEARCH("TRA* 82",C94)),IF(Q97+R97+S97=0,0,I97*(Q97/(Q97+R97+S97))),I97)</f>
        <v>0</v>
      </c>
      <c r="O97" s="4">
        <f>IF(ISERR(SEARCH("TRA* 82",C94)),IF(Q97+R97+S97=0,0,I97*(R97/(Q97+R97+S97))),0)</f>
        <v>0</v>
      </c>
      <c r="P97" s="4">
        <f>IF(ISERR(SEARCH("TRA* 82",C94)),I97-N97-O97,0)</f>
        <v>0</v>
      </c>
      <c r="Q97" s="4">
        <v>0</v>
      </c>
      <c r="R97" s="4">
        <v>0</v>
      </c>
      <c r="S97" s="4">
        <v>0</v>
      </c>
    </row>
    <row r="98" spans="1:19">
      <c r="A98" s="39" t="s">
        <v>65</v>
      </c>
      <c r="B98" s="40"/>
      <c r="C98" s="40"/>
      <c r="D98" s="40"/>
      <c r="E98" s="40"/>
      <c r="F98" s="40"/>
      <c r="G98" s="40"/>
      <c r="H98" s="25">
        <f>H94+H95+H96+H97</f>
        <v>0</v>
      </c>
      <c r="I98" s="26">
        <f>I94+I95+I96+I97</f>
        <v>0</v>
      </c>
      <c r="J98">
        <v>5</v>
      </c>
    </row>
    <row r="99" spans="1:19">
      <c r="B99" s="2">
        <v>18</v>
      </c>
      <c r="C99" s="3" t="s">
        <v>66</v>
      </c>
      <c r="D99" s="5" t="s">
        <v>26</v>
      </c>
      <c r="G99" s="6">
        <v>275</v>
      </c>
      <c r="I99" s="4">
        <f>G99*H99</f>
        <v>0</v>
      </c>
      <c r="J99">
        <v>1</v>
      </c>
    </row>
    <row r="100" spans="1:19">
      <c r="D100" s="22" t="str">
        <f>SUBSTITUTE("Sp.mat: 0.00%",".",IF(VALUE("1.2")=1.2,".",","),2)</f>
        <v>Sp.mat: 0,00%</v>
      </c>
      <c r="F100" s="22" t="str">
        <f>SUBSTITUTE("Sp.man: 0.00%",".",IF(VALUE("1.2")=1.2,".",","),2)</f>
        <v>Sp.man: 0,00%</v>
      </c>
      <c r="G100" s="22" t="str">
        <f>SUBSTITUTE("Sp.uti: 0.00%",".",IF(VALUE("1.2")=1.2,".",","),2)</f>
        <v>Sp.uti: 0,00%</v>
      </c>
      <c r="I100" s="4">
        <f>G99*H100</f>
        <v>0</v>
      </c>
      <c r="J100">
        <v>2</v>
      </c>
    </row>
    <row r="101" spans="1:19">
      <c r="A101" s="41" t="s">
        <v>67</v>
      </c>
      <c r="B101" s="42"/>
      <c r="C101" s="42"/>
      <c r="D101" s="42"/>
      <c r="E101" s="42"/>
      <c r="F101" s="42"/>
      <c r="G101" s="42"/>
      <c r="I101" s="4">
        <f>G99*H101</f>
        <v>0</v>
      </c>
      <c r="J101">
        <v>3</v>
      </c>
      <c r="K101" s="4">
        <v>0</v>
      </c>
      <c r="L101" s="4">
        <v>346.77499999999998</v>
      </c>
      <c r="M101" s="4">
        <f>I101-K101-L101</f>
        <v>-346.77499999999998</v>
      </c>
    </row>
    <row r="102" spans="1:19">
      <c r="A102" s="42"/>
      <c r="B102" s="42"/>
      <c r="C102" s="42"/>
      <c r="D102" s="42"/>
      <c r="E102" s="42"/>
      <c r="F102" s="42"/>
      <c r="G102" s="42"/>
      <c r="I102" s="4">
        <f>G99*H102</f>
        <v>0</v>
      </c>
      <c r="J102">
        <v>4</v>
      </c>
      <c r="N102" s="4">
        <f>IF(ISERR(SEARCH("TRA* 82",C99)),IF(Q102+R102+S102=0,0,I102*(Q102/(Q102+R102+S102))),I102)</f>
        <v>0</v>
      </c>
      <c r="O102" s="4">
        <f>IF(ISERR(SEARCH("TRA* 82",C99)),IF(Q102+R102+S102=0,0,I102*(R102/(Q102+R102+S102))),0)</f>
        <v>0</v>
      </c>
      <c r="P102" s="4">
        <f>IF(ISERR(SEARCH("TRA* 82",C99)),I102-N102-O102,0)</f>
        <v>0</v>
      </c>
      <c r="Q102" s="4">
        <v>0</v>
      </c>
      <c r="R102" s="4">
        <v>0</v>
      </c>
      <c r="S102" s="4">
        <v>0</v>
      </c>
    </row>
    <row r="103" spans="1:19">
      <c r="A103" s="39" t="s">
        <v>68</v>
      </c>
      <c r="B103" s="40"/>
      <c r="C103" s="40"/>
      <c r="D103" s="40"/>
      <c r="E103" s="40"/>
      <c r="F103" s="40"/>
      <c r="G103" s="40"/>
      <c r="H103" s="25">
        <f>H99+H100+H101+H102</f>
        <v>0</v>
      </c>
      <c r="I103" s="26">
        <f>I99+I100+I101+I102</f>
        <v>0</v>
      </c>
      <c r="J103">
        <v>5</v>
      </c>
    </row>
    <row r="104" spans="1:19">
      <c r="B104" s="2">
        <v>19</v>
      </c>
      <c r="C104" s="3" t="s">
        <v>69</v>
      </c>
      <c r="D104" s="5" t="s">
        <v>26</v>
      </c>
      <c r="G104" s="6">
        <v>1353</v>
      </c>
      <c r="I104" s="4">
        <f>G104*H104</f>
        <v>0</v>
      </c>
      <c r="J104">
        <v>1</v>
      </c>
    </row>
    <row r="105" spans="1:19">
      <c r="D105" s="22" t="str">
        <f>SUBSTITUTE("Sp.mat: 0.00%",".",IF(VALUE("1.2")=1.2,".",","),2)</f>
        <v>Sp.mat: 0,00%</v>
      </c>
      <c r="F105" s="22" t="str">
        <f>SUBSTITUTE("Sp.man: 0.00%",".",IF(VALUE("1.2")=1.2,".",","),2)</f>
        <v>Sp.man: 0,00%</v>
      </c>
      <c r="G105" s="22" t="str">
        <f>SUBSTITUTE("Sp.uti: 0.00%",".",IF(VALUE("1.2")=1.2,".",","),2)</f>
        <v>Sp.uti: 0,00%</v>
      </c>
      <c r="I105" s="4">
        <f>G104*H105</f>
        <v>0</v>
      </c>
      <c r="J105">
        <v>2</v>
      </c>
    </row>
    <row r="106" spans="1:19">
      <c r="A106" s="41" t="s">
        <v>70</v>
      </c>
      <c r="B106" s="42"/>
      <c r="C106" s="42"/>
      <c r="D106" s="42"/>
      <c r="E106" s="42"/>
      <c r="F106" s="42"/>
      <c r="G106" s="42"/>
      <c r="I106" s="4">
        <f>G104*H106</f>
        <v>0</v>
      </c>
      <c r="J106">
        <v>3</v>
      </c>
      <c r="K106" s="4">
        <v>0</v>
      </c>
      <c r="L106" s="4">
        <v>0</v>
      </c>
      <c r="M106" s="4">
        <f>I106-K106-L106</f>
        <v>0</v>
      </c>
    </row>
    <row r="107" spans="1:19">
      <c r="A107" s="42"/>
      <c r="B107" s="42"/>
      <c r="C107" s="42"/>
      <c r="D107" s="42"/>
      <c r="E107" s="42"/>
      <c r="F107" s="42"/>
      <c r="G107" s="42"/>
      <c r="I107" s="4">
        <f>G104*H107</f>
        <v>0</v>
      </c>
      <c r="J107">
        <v>4</v>
      </c>
      <c r="N107" s="4">
        <f>IF(ISERR(SEARCH("TRA* 82",C104)),IF(Q107+R107+S107=0,0,I107*(Q107/(Q107+R107+S107))),I107)</f>
        <v>0</v>
      </c>
      <c r="O107" s="4">
        <f>IF(ISERR(SEARCH("TRA* 82",C104)),IF(Q107+R107+S107=0,0,I107*(R107/(Q107+R107+S107))),0)</f>
        <v>0</v>
      </c>
      <c r="P107" s="4">
        <f>IF(ISERR(SEARCH("TRA* 82",C104)),I107-N107-O107,0)</f>
        <v>0</v>
      </c>
      <c r="Q107" s="4">
        <v>0</v>
      </c>
      <c r="R107" s="4">
        <v>0</v>
      </c>
      <c r="S107" s="4">
        <v>0</v>
      </c>
    </row>
    <row r="108" spans="1:19">
      <c r="A108" s="39" t="s">
        <v>24</v>
      </c>
      <c r="B108" s="40"/>
      <c r="C108" s="40"/>
      <c r="D108" s="40"/>
      <c r="E108" s="40"/>
      <c r="F108" s="40"/>
      <c r="G108" s="40"/>
      <c r="H108" s="25">
        <f>H104+H105+H106+H107</f>
        <v>0</v>
      </c>
      <c r="I108" s="26">
        <f>I104+I105+I106+I107</f>
        <v>0</v>
      </c>
      <c r="J108">
        <v>5</v>
      </c>
    </row>
    <row r="109" spans="1:19">
      <c r="B109" s="2">
        <v>20</v>
      </c>
      <c r="C109" s="3" t="s">
        <v>71</v>
      </c>
      <c r="D109" s="5" t="s">
        <v>43</v>
      </c>
      <c r="G109" s="6">
        <v>390</v>
      </c>
      <c r="I109" s="4">
        <f>G109*H109</f>
        <v>0</v>
      </c>
      <c r="J109">
        <v>1</v>
      </c>
    </row>
    <row r="110" spans="1:19">
      <c r="D110" s="22" t="str">
        <f>SUBSTITUTE("Sp.mat: 0.00%",".",IF(VALUE("1.2")=1.2,".",","),2)</f>
        <v>Sp.mat: 0,00%</v>
      </c>
      <c r="F110" s="22" t="str">
        <f>SUBSTITUTE("Sp.man: 0.00%",".",IF(VALUE("1.2")=1.2,".",","),2)</f>
        <v>Sp.man: 0,00%</v>
      </c>
      <c r="G110" s="22" t="str">
        <f>SUBSTITUTE("Sp.uti: 0.00%",".",IF(VALUE("1.2")=1.2,".",","),2)</f>
        <v>Sp.uti: 0,00%</v>
      </c>
      <c r="I110" s="4">
        <f>G109*H110</f>
        <v>0</v>
      </c>
      <c r="J110">
        <v>2</v>
      </c>
    </row>
    <row r="111" spans="1:19">
      <c r="A111" s="41" t="s">
        <v>72</v>
      </c>
      <c r="B111" s="42"/>
      <c r="C111" s="42"/>
      <c r="D111" s="42"/>
      <c r="E111" s="42"/>
      <c r="F111" s="42"/>
      <c r="G111" s="42"/>
      <c r="I111" s="4">
        <f>G109*H111</f>
        <v>0</v>
      </c>
      <c r="J111">
        <v>3</v>
      </c>
      <c r="K111" s="4">
        <v>0</v>
      </c>
      <c r="L111" s="4">
        <v>0</v>
      </c>
      <c r="M111" s="4">
        <f>I111-K111-L111</f>
        <v>0</v>
      </c>
    </row>
    <row r="112" spans="1:19">
      <c r="A112" s="42"/>
      <c r="B112" s="42"/>
      <c r="C112" s="42"/>
      <c r="D112" s="42"/>
      <c r="E112" s="42"/>
      <c r="F112" s="42"/>
      <c r="G112" s="42"/>
      <c r="I112" s="4">
        <f>G109*H112</f>
        <v>0</v>
      </c>
      <c r="J112">
        <v>4</v>
      </c>
      <c r="N112" s="4">
        <f>IF(ISERR(SEARCH("TRA* 82",C109)),IF(Q112+R112+S112=0,0,I112*(Q112/(Q112+R112+S112))),I112)</f>
        <v>0</v>
      </c>
      <c r="O112" s="4">
        <f>IF(ISERR(SEARCH("TRA* 82",C109)),IF(Q112+R112+S112=0,0,I112*(R112/(Q112+R112+S112))),0)</f>
        <v>0</v>
      </c>
      <c r="P112" s="4">
        <f>IF(ISERR(SEARCH("TRA* 82",C109)),I112-N112-O112,0)</f>
        <v>0</v>
      </c>
      <c r="Q112" s="4">
        <v>0</v>
      </c>
      <c r="R112" s="4">
        <v>0</v>
      </c>
      <c r="S112" s="4">
        <v>0</v>
      </c>
    </row>
    <row r="113" spans="1:19">
      <c r="A113" s="39" t="s">
        <v>24</v>
      </c>
      <c r="B113" s="40"/>
      <c r="C113" s="40"/>
      <c r="D113" s="40"/>
      <c r="E113" s="40"/>
      <c r="F113" s="40"/>
      <c r="G113" s="40"/>
      <c r="H113" s="25">
        <f>H109+H110+H111+H112</f>
        <v>0</v>
      </c>
      <c r="I113" s="26">
        <f>I109+I110+I111+I112</f>
        <v>0</v>
      </c>
      <c r="J113">
        <v>5</v>
      </c>
    </row>
    <row r="114" spans="1:19">
      <c r="B114" s="2">
        <v>21</v>
      </c>
      <c r="C114" s="3" t="s">
        <v>73</v>
      </c>
      <c r="D114" s="5" t="s">
        <v>43</v>
      </c>
      <c r="G114" s="6">
        <v>1980</v>
      </c>
      <c r="I114" s="4">
        <f>G114*H114</f>
        <v>0</v>
      </c>
      <c r="J114">
        <v>1</v>
      </c>
    </row>
    <row r="115" spans="1:19">
      <c r="D115" s="22" t="str">
        <f>SUBSTITUTE("Sp.mat: 0.00%",".",IF(VALUE("1.2")=1.2,".",","),2)</f>
        <v>Sp.mat: 0,00%</v>
      </c>
      <c r="F115" s="22" t="str">
        <f>SUBSTITUTE("Sp.man: 0.00%",".",IF(VALUE("1.2")=1.2,".",","),2)</f>
        <v>Sp.man: 0,00%</v>
      </c>
      <c r="G115" s="22" t="str">
        <f>SUBSTITUTE("Sp.uti: 0.00%",".",IF(VALUE("1.2")=1.2,".",","),2)</f>
        <v>Sp.uti: 0,00%</v>
      </c>
      <c r="I115" s="4">
        <f>G114*H115</f>
        <v>0</v>
      </c>
      <c r="J115">
        <v>2</v>
      </c>
    </row>
    <row r="116" spans="1:19">
      <c r="A116" s="41" t="s">
        <v>74</v>
      </c>
      <c r="B116" s="42"/>
      <c r="C116" s="42"/>
      <c r="D116" s="42"/>
      <c r="E116" s="42"/>
      <c r="F116" s="42"/>
      <c r="G116" s="42"/>
      <c r="I116" s="4">
        <f>G114*H116</f>
        <v>0</v>
      </c>
      <c r="J116">
        <v>3</v>
      </c>
      <c r="K116" s="4">
        <v>0</v>
      </c>
      <c r="L116" s="4">
        <v>0</v>
      </c>
      <c r="M116" s="4">
        <f>I116-K116-L116</f>
        <v>0</v>
      </c>
    </row>
    <row r="117" spans="1:19">
      <c r="A117" s="42"/>
      <c r="B117" s="42"/>
      <c r="C117" s="42"/>
      <c r="D117" s="42"/>
      <c r="E117" s="42"/>
      <c r="F117" s="42"/>
      <c r="G117" s="42"/>
      <c r="I117" s="4">
        <f>G114*H117</f>
        <v>0</v>
      </c>
      <c r="J117">
        <v>4</v>
      </c>
      <c r="N117" s="4">
        <f>IF(ISERR(SEARCH("TRA* 82",C114)),IF(Q117+R117+S117=0,0,I117*(Q117/(Q117+R117+S117))),I117)</f>
        <v>0</v>
      </c>
      <c r="O117" s="4">
        <f>IF(ISERR(SEARCH("TRA* 82",C114)),IF(Q117+R117+S117=0,0,I117*(R117/(Q117+R117+S117))),0)</f>
        <v>0</v>
      </c>
      <c r="P117" s="4">
        <f>IF(ISERR(SEARCH("TRA* 82",C114)),I117-N117-O117,0)</f>
        <v>0</v>
      </c>
      <c r="Q117" s="4">
        <v>0</v>
      </c>
      <c r="R117" s="4">
        <v>0</v>
      </c>
      <c r="S117" s="4">
        <v>0</v>
      </c>
    </row>
    <row r="118" spans="1:19">
      <c r="A118" s="39" t="s">
        <v>24</v>
      </c>
      <c r="B118" s="40"/>
      <c r="C118" s="40"/>
      <c r="D118" s="40"/>
      <c r="E118" s="40"/>
      <c r="F118" s="40"/>
      <c r="G118" s="40"/>
      <c r="H118" s="25">
        <f>H114+H115+H116+H117</f>
        <v>0</v>
      </c>
      <c r="I118" s="26">
        <f>I114+I115+I116+I117</f>
        <v>0</v>
      </c>
      <c r="J118">
        <v>5</v>
      </c>
    </row>
    <row r="119" spans="1:19">
      <c r="B119" s="2">
        <v>22</v>
      </c>
      <c r="C119" s="3" t="s">
        <v>75</v>
      </c>
      <c r="D119" s="5" t="s">
        <v>76</v>
      </c>
      <c r="G119" s="6">
        <v>90</v>
      </c>
      <c r="I119" s="4">
        <f>G119*H119</f>
        <v>0</v>
      </c>
      <c r="J119">
        <v>1</v>
      </c>
    </row>
    <row r="120" spans="1:19">
      <c r="D120" s="22" t="str">
        <f>SUBSTITUTE("Sp.mat: 0.00%",".",IF(VALUE("1.2")=1.2,".",","),2)</f>
        <v>Sp.mat: 0,00%</v>
      </c>
      <c r="F120" s="22" t="str">
        <f>SUBSTITUTE("Sp.man: 0.00%",".",IF(VALUE("1.2")=1.2,".",","),2)</f>
        <v>Sp.man: 0,00%</v>
      </c>
      <c r="G120" s="22" t="str">
        <f>SUBSTITUTE("Sp.uti: 0.00%",".",IF(VALUE("1.2")=1.2,".",","),2)</f>
        <v>Sp.uti: 0,00%</v>
      </c>
      <c r="I120" s="4">
        <f>G119*H120</f>
        <v>0</v>
      </c>
      <c r="J120">
        <v>2</v>
      </c>
    </row>
    <row r="121" spans="1:19">
      <c r="A121" s="41" t="s">
        <v>77</v>
      </c>
      <c r="B121" s="42"/>
      <c r="C121" s="42"/>
      <c r="D121" s="42"/>
      <c r="E121" s="42"/>
      <c r="F121" s="42"/>
      <c r="G121" s="42"/>
      <c r="I121" s="4">
        <f>G119*H121</f>
        <v>0</v>
      </c>
      <c r="J121">
        <v>3</v>
      </c>
      <c r="K121" s="4">
        <v>0</v>
      </c>
      <c r="L121" s="4">
        <v>0</v>
      </c>
      <c r="M121" s="4">
        <f>I121-K121-L121</f>
        <v>0</v>
      </c>
    </row>
    <row r="122" spans="1:19">
      <c r="A122" s="42"/>
      <c r="B122" s="42"/>
      <c r="C122" s="42"/>
      <c r="D122" s="42"/>
      <c r="E122" s="42"/>
      <c r="F122" s="42"/>
      <c r="G122" s="42"/>
      <c r="I122" s="4">
        <f>G119*H122</f>
        <v>0</v>
      </c>
      <c r="J122">
        <v>4</v>
      </c>
      <c r="N122" s="4">
        <f>IF(ISERR(SEARCH("TRA* 82",C119)),IF(Q122+R122+S122=0,0,I122*(Q122/(Q122+R122+S122))),I122)</f>
        <v>0</v>
      </c>
      <c r="O122" s="4">
        <f>IF(ISERR(SEARCH("TRA* 82",C119)),IF(Q122+R122+S122=0,0,I122*(R122/(Q122+R122+S122))),0)</f>
        <v>0</v>
      </c>
      <c r="P122" s="4">
        <f>IF(ISERR(SEARCH("TRA* 82",C119)),I122-N122-O122,0)</f>
        <v>0</v>
      </c>
      <c r="Q122" s="4">
        <v>0</v>
      </c>
      <c r="R122" s="4">
        <v>0</v>
      </c>
      <c r="S122" s="4">
        <v>0</v>
      </c>
    </row>
    <row r="123" spans="1:19">
      <c r="A123" s="39" t="s">
        <v>24</v>
      </c>
      <c r="B123" s="40"/>
      <c r="C123" s="40"/>
      <c r="D123" s="40"/>
      <c r="E123" s="40"/>
      <c r="F123" s="40"/>
      <c r="G123" s="40"/>
      <c r="H123" s="25">
        <f>H119+H120+H121+H122</f>
        <v>0</v>
      </c>
      <c r="I123" s="26">
        <f>I119+I120+I121+I122</f>
        <v>0</v>
      </c>
      <c r="J123">
        <v>5</v>
      </c>
    </row>
    <row r="124" spans="1:19">
      <c r="B124" s="2">
        <v>23</v>
      </c>
      <c r="C124" s="3" t="s">
        <v>78</v>
      </c>
      <c r="D124" s="5" t="s">
        <v>79</v>
      </c>
      <c r="G124" s="6">
        <v>25920</v>
      </c>
      <c r="I124" s="4">
        <f>G124*H124</f>
        <v>0</v>
      </c>
      <c r="J124">
        <v>1</v>
      </c>
    </row>
    <row r="125" spans="1:19">
      <c r="D125" s="22" t="str">
        <f>SUBSTITUTE("Sp.mat: 0.00%",".",IF(VALUE("1.2")=1.2,".",","),2)</f>
        <v>Sp.mat: 0,00%</v>
      </c>
      <c r="F125" s="22" t="str">
        <f>SUBSTITUTE("Sp.man: 0.00%",".",IF(VALUE("1.2")=1.2,".",","),2)</f>
        <v>Sp.man: 0,00%</v>
      </c>
      <c r="G125" s="22" t="str">
        <f>SUBSTITUTE("Sp.uti: 0.00%",".",IF(VALUE("1.2")=1.2,".",","),2)</f>
        <v>Sp.uti: 0,00%</v>
      </c>
      <c r="I125" s="4">
        <f>G124*H125</f>
        <v>0</v>
      </c>
      <c r="J125">
        <v>2</v>
      </c>
    </row>
    <row r="126" spans="1:19">
      <c r="A126" s="41" t="s">
        <v>80</v>
      </c>
      <c r="B126" s="42"/>
      <c r="C126" s="42"/>
      <c r="D126" s="42"/>
      <c r="E126" s="42"/>
      <c r="F126" s="42"/>
      <c r="G126" s="42"/>
      <c r="I126" s="4">
        <f>G124*H126</f>
        <v>0</v>
      </c>
      <c r="J126">
        <v>3</v>
      </c>
      <c r="K126" s="4">
        <v>0</v>
      </c>
      <c r="L126" s="4">
        <v>0</v>
      </c>
      <c r="M126" s="4">
        <f>I126-K126-L126</f>
        <v>0</v>
      </c>
    </row>
    <row r="127" spans="1:19">
      <c r="A127" s="42"/>
      <c r="B127" s="42"/>
      <c r="C127" s="42"/>
      <c r="D127" s="42"/>
      <c r="E127" s="42"/>
      <c r="F127" s="42"/>
      <c r="G127" s="42"/>
      <c r="I127" s="4">
        <f>G124*H127</f>
        <v>0</v>
      </c>
      <c r="J127">
        <v>4</v>
      </c>
      <c r="N127" s="4">
        <f>IF(ISERR(SEARCH("TRA* 82",C124)),IF(Q127+R127+S127=0,0,I127*(Q127/(Q127+R127+S127))),I127)</f>
        <v>0</v>
      </c>
      <c r="O127" s="4">
        <f>IF(ISERR(SEARCH("TRA* 82",C124)),IF(Q127+R127+S127=0,0,I127*(R127/(Q127+R127+S127))),0)</f>
        <v>0</v>
      </c>
      <c r="P127" s="4">
        <f>IF(ISERR(SEARCH("TRA* 82",C124)),I127-N127-O127,0)</f>
        <v>0</v>
      </c>
      <c r="Q127" s="4">
        <v>0</v>
      </c>
      <c r="R127" s="4">
        <v>0</v>
      </c>
      <c r="S127" s="4">
        <v>0</v>
      </c>
    </row>
    <row r="128" spans="1:19">
      <c r="A128" s="39" t="s">
        <v>24</v>
      </c>
      <c r="B128" s="40"/>
      <c r="C128" s="40"/>
      <c r="D128" s="40"/>
      <c r="E128" s="40"/>
      <c r="F128" s="40"/>
      <c r="G128" s="40"/>
      <c r="H128" s="25">
        <f>H124+H125+H126+H127</f>
        <v>0</v>
      </c>
      <c r="I128" s="26">
        <f>I124+I125+I126+I127</f>
        <v>0</v>
      </c>
      <c r="J128">
        <v>5</v>
      </c>
    </row>
    <row r="129" spans="1:19">
      <c r="B129" s="2">
        <v>24</v>
      </c>
      <c r="C129" s="3" t="s">
        <v>81</v>
      </c>
      <c r="D129" s="5" t="s">
        <v>76</v>
      </c>
      <c r="G129" s="6">
        <v>90</v>
      </c>
      <c r="I129" s="4">
        <f>G129*H129</f>
        <v>0</v>
      </c>
      <c r="J129">
        <v>1</v>
      </c>
    </row>
    <row r="130" spans="1:19">
      <c r="D130" s="22" t="str">
        <f>SUBSTITUTE("Sp.mat: 0.00%",".",IF(VALUE("1.2")=1.2,".",","),2)</f>
        <v>Sp.mat: 0,00%</v>
      </c>
      <c r="F130" s="22" t="str">
        <f>SUBSTITUTE("Sp.man: 0.00%",".",IF(VALUE("1.2")=1.2,".",","),2)</f>
        <v>Sp.man: 0,00%</v>
      </c>
      <c r="G130" s="22" t="str">
        <f>SUBSTITUTE("Sp.uti: 0.00%",".",IF(VALUE("1.2")=1.2,".",","),2)</f>
        <v>Sp.uti: 0,00%</v>
      </c>
      <c r="I130" s="4">
        <f>G129*H130</f>
        <v>0</v>
      </c>
      <c r="J130">
        <v>2</v>
      </c>
    </row>
    <row r="131" spans="1:19">
      <c r="A131" s="41" t="s">
        <v>82</v>
      </c>
      <c r="B131" s="42"/>
      <c r="C131" s="42"/>
      <c r="D131" s="42"/>
      <c r="E131" s="42"/>
      <c r="F131" s="42"/>
      <c r="G131" s="42"/>
      <c r="I131" s="4">
        <f>G129*H131</f>
        <v>0</v>
      </c>
      <c r="J131">
        <v>3</v>
      </c>
      <c r="K131" s="4">
        <v>309.60000000000002</v>
      </c>
      <c r="L131" s="4">
        <v>0</v>
      </c>
      <c r="M131" s="4">
        <f>I131-K131-L131</f>
        <v>-309.60000000000002</v>
      </c>
    </row>
    <row r="132" spans="1:19">
      <c r="A132" s="42"/>
      <c r="B132" s="42"/>
      <c r="C132" s="42"/>
      <c r="D132" s="42"/>
      <c r="E132" s="42"/>
      <c r="F132" s="42"/>
      <c r="G132" s="42"/>
      <c r="I132" s="4">
        <f>G129*H132</f>
        <v>0</v>
      </c>
      <c r="J132">
        <v>4</v>
      </c>
      <c r="N132" s="4">
        <f>IF(ISERR(SEARCH("TRA* 82",C129)),IF(Q132+R132+S132=0,0,I132*(Q132/(Q132+R132+S132))),I132)</f>
        <v>0</v>
      </c>
      <c r="O132" s="4">
        <f>IF(ISERR(SEARCH("TRA* 82",C129)),IF(Q132+R132+S132=0,0,I132*(R132/(Q132+R132+S132))),0)</f>
        <v>0</v>
      </c>
      <c r="P132" s="4">
        <f>IF(ISERR(SEARCH("TRA* 82",C129)),I132-N132-O132,0)</f>
        <v>0</v>
      </c>
      <c r="Q132" s="4">
        <v>0</v>
      </c>
      <c r="R132" s="4">
        <v>0</v>
      </c>
      <c r="S132" s="4">
        <v>0</v>
      </c>
    </row>
    <row r="133" spans="1:19">
      <c r="A133" s="39" t="s">
        <v>24</v>
      </c>
      <c r="B133" s="40"/>
      <c r="C133" s="40"/>
      <c r="D133" s="40"/>
      <c r="E133" s="40"/>
      <c r="F133" s="40"/>
      <c r="G133" s="40"/>
      <c r="H133" s="25">
        <f>H129+H130+H131+H132</f>
        <v>0</v>
      </c>
      <c r="I133" s="26">
        <f>I129+I130+I131+I132</f>
        <v>0</v>
      </c>
      <c r="J133">
        <v>5</v>
      </c>
    </row>
    <row r="134" spans="1:19">
      <c r="B134" s="2">
        <v>25</v>
      </c>
      <c r="C134" s="3" t="s">
        <v>83</v>
      </c>
      <c r="D134" s="5" t="s">
        <v>84</v>
      </c>
      <c r="G134" s="6">
        <v>20230</v>
      </c>
      <c r="I134" s="4">
        <f>G134*H134</f>
        <v>0</v>
      </c>
      <c r="J134">
        <v>1</v>
      </c>
    </row>
    <row r="135" spans="1:19">
      <c r="D135" s="22" t="str">
        <f>SUBSTITUTE("Sp.mat: 0.00%",".",IF(VALUE("1.2")=1.2,".",","),2)</f>
        <v>Sp.mat: 0,00%</v>
      </c>
      <c r="F135" s="22" t="str">
        <f>SUBSTITUTE("Sp.man: 0.00%",".",IF(VALUE("1.2")=1.2,".",","),2)</f>
        <v>Sp.man: 0,00%</v>
      </c>
      <c r="G135" s="22" t="str">
        <f>SUBSTITUTE("Sp.uti: 0.00%",".",IF(VALUE("1.2")=1.2,".",","),2)</f>
        <v>Sp.uti: 0,00%</v>
      </c>
      <c r="I135" s="4">
        <f>G134*H135</f>
        <v>0</v>
      </c>
      <c r="J135">
        <v>2</v>
      </c>
    </row>
    <row r="136" spans="1:19">
      <c r="A136" s="41" t="s">
        <v>85</v>
      </c>
      <c r="B136" s="42"/>
      <c r="C136" s="42"/>
      <c r="D136" s="42"/>
      <c r="E136" s="42"/>
      <c r="F136" s="42"/>
      <c r="G136" s="42"/>
      <c r="I136" s="4">
        <f>G134*H136</f>
        <v>0</v>
      </c>
      <c r="J136">
        <v>3</v>
      </c>
      <c r="K136" s="4">
        <v>0</v>
      </c>
      <c r="L136" s="4">
        <v>0</v>
      </c>
      <c r="M136" s="4">
        <f>I136-K136-L136</f>
        <v>0</v>
      </c>
    </row>
    <row r="137" spans="1:19">
      <c r="A137" s="42"/>
      <c r="B137" s="42"/>
      <c r="C137" s="42"/>
      <c r="D137" s="42"/>
      <c r="E137" s="42"/>
      <c r="F137" s="42"/>
      <c r="G137" s="42"/>
      <c r="I137" s="4">
        <f>G134*H137</f>
        <v>0</v>
      </c>
      <c r="J137">
        <v>4</v>
      </c>
      <c r="N137" s="4">
        <f>IF(ISERR(SEARCH("TRA* 82",C134)),IF(Q137+R137+S137=0,0,I137*(Q137/(Q137+R137+S137))),I137)</f>
        <v>0</v>
      </c>
      <c r="O137" s="4">
        <f>IF(ISERR(SEARCH("TRA* 82",C134)),IF(Q137+R137+S137=0,0,I137*(R137/(Q137+R137+S137))),0)</f>
        <v>0</v>
      </c>
      <c r="P137" s="4">
        <f>IF(ISERR(SEARCH("TRA* 82",C134)),I137-N137-O137,0)</f>
        <v>0</v>
      </c>
      <c r="Q137" s="4">
        <v>0</v>
      </c>
      <c r="R137" s="4">
        <v>0</v>
      </c>
      <c r="S137" s="4">
        <v>0</v>
      </c>
    </row>
    <row r="138" spans="1:19">
      <c r="A138" s="39" t="s">
        <v>24</v>
      </c>
      <c r="B138" s="40"/>
      <c r="C138" s="40"/>
      <c r="D138" s="40"/>
      <c r="E138" s="40"/>
      <c r="F138" s="40"/>
      <c r="G138" s="40"/>
      <c r="H138" s="25">
        <f>H134+H135+H136+H137</f>
        <v>0</v>
      </c>
      <c r="I138" s="26">
        <f>I134+I135+I136+I137</f>
        <v>0</v>
      </c>
      <c r="J138">
        <v>5</v>
      </c>
    </row>
    <row r="139" spans="1:19">
      <c r="B139" s="2">
        <v>26</v>
      </c>
      <c r="C139" s="3" t="s">
        <v>86</v>
      </c>
      <c r="D139" s="5" t="s">
        <v>84</v>
      </c>
      <c r="G139" s="6">
        <v>3750</v>
      </c>
      <c r="I139" s="4">
        <f>G139*H139</f>
        <v>0</v>
      </c>
      <c r="J139">
        <v>1</v>
      </c>
    </row>
    <row r="140" spans="1:19">
      <c r="D140" s="22" t="str">
        <f>SUBSTITUTE("Sp.mat: 0.00%",".",IF(VALUE("1.2")=1.2,".",","),2)</f>
        <v>Sp.mat: 0,00%</v>
      </c>
      <c r="F140" s="22" t="str">
        <f>SUBSTITUTE("Sp.man: 0.00%",".",IF(VALUE("1.2")=1.2,".",","),2)</f>
        <v>Sp.man: 0,00%</v>
      </c>
      <c r="G140" s="22" t="str">
        <f>SUBSTITUTE("Sp.uti: 0.00%",".",IF(VALUE("1.2")=1.2,".",","),2)</f>
        <v>Sp.uti: 0,00%</v>
      </c>
      <c r="I140" s="4">
        <f>G139*H140</f>
        <v>0</v>
      </c>
      <c r="J140">
        <v>2</v>
      </c>
    </row>
    <row r="141" spans="1:19">
      <c r="A141" s="41" t="s">
        <v>87</v>
      </c>
      <c r="B141" s="42"/>
      <c r="C141" s="42"/>
      <c r="D141" s="42"/>
      <c r="E141" s="42"/>
      <c r="F141" s="42"/>
      <c r="G141" s="42"/>
      <c r="I141" s="4">
        <f>G139*H141</f>
        <v>0</v>
      </c>
      <c r="J141">
        <v>3</v>
      </c>
      <c r="K141" s="4">
        <v>0</v>
      </c>
      <c r="L141" s="4">
        <v>1025.05125</v>
      </c>
      <c r="M141" s="4">
        <f>I141-K141-L141</f>
        <v>-1025.05125</v>
      </c>
    </row>
    <row r="142" spans="1:19">
      <c r="A142" s="42"/>
      <c r="B142" s="42"/>
      <c r="C142" s="42"/>
      <c r="D142" s="42"/>
      <c r="E142" s="42"/>
      <c r="F142" s="42"/>
      <c r="G142" s="42"/>
      <c r="I142" s="4">
        <f>G139*H142</f>
        <v>0</v>
      </c>
      <c r="J142">
        <v>4</v>
      </c>
      <c r="N142" s="4">
        <f>IF(ISERR(SEARCH("TRA* 82",C139)),IF(Q142+R142+S142=0,0,I142*(Q142/(Q142+R142+S142))),I142)</f>
        <v>0</v>
      </c>
      <c r="O142" s="4">
        <f>IF(ISERR(SEARCH("TRA* 82",C139)),IF(Q142+R142+S142=0,0,I142*(R142/(Q142+R142+S142))),0)</f>
        <v>0</v>
      </c>
      <c r="P142" s="4">
        <f>IF(ISERR(SEARCH("TRA* 82",C139)),I142-N142-O142,0)</f>
        <v>0</v>
      </c>
      <c r="Q142" s="4">
        <v>0</v>
      </c>
      <c r="R142" s="4">
        <v>0</v>
      </c>
      <c r="S142" s="4">
        <v>0</v>
      </c>
    </row>
    <row r="143" spans="1:19">
      <c r="A143" s="39" t="s">
        <v>88</v>
      </c>
      <c r="B143" s="40"/>
      <c r="C143" s="40"/>
      <c r="D143" s="40"/>
      <c r="E143" s="40"/>
      <c r="F143" s="40"/>
      <c r="G143" s="40"/>
      <c r="H143" s="25">
        <f>H139+H140+H141+H142</f>
        <v>0</v>
      </c>
      <c r="I143" s="26">
        <f>I139+I140+I141+I142</f>
        <v>0</v>
      </c>
      <c r="J143">
        <v>5</v>
      </c>
    </row>
    <row r="144" spans="1:19">
      <c r="B144" s="2">
        <v>27</v>
      </c>
      <c r="C144" s="3" t="s">
        <v>89</v>
      </c>
      <c r="D144" s="5" t="s">
        <v>84</v>
      </c>
      <c r="G144" s="6">
        <v>11270</v>
      </c>
      <c r="I144" s="4">
        <f>G144*H144</f>
        <v>0</v>
      </c>
      <c r="J144">
        <v>1</v>
      </c>
    </row>
    <row r="145" spans="1:19">
      <c r="D145" s="22" t="str">
        <f>SUBSTITUTE("Sp.mat: 0.00%",".",IF(VALUE("1.2")=1.2,".",","),2)</f>
        <v>Sp.mat: 0,00%</v>
      </c>
      <c r="F145" s="22" t="str">
        <f>SUBSTITUTE("Sp.man: 0.00%",".",IF(VALUE("1.2")=1.2,".",","),2)</f>
        <v>Sp.man: 0,00%</v>
      </c>
      <c r="G145" s="22" t="str">
        <f>SUBSTITUTE("Sp.uti: 0.00%",".",IF(VALUE("1.2")=1.2,".",","),2)</f>
        <v>Sp.uti: 0,00%</v>
      </c>
      <c r="I145" s="4">
        <f>G144*H145</f>
        <v>0</v>
      </c>
      <c r="J145">
        <v>2</v>
      </c>
    </row>
    <row r="146" spans="1:19">
      <c r="A146" s="41" t="s">
        <v>90</v>
      </c>
      <c r="B146" s="42"/>
      <c r="C146" s="42"/>
      <c r="D146" s="42"/>
      <c r="E146" s="42"/>
      <c r="F146" s="42"/>
      <c r="G146" s="42"/>
      <c r="I146" s="4">
        <f>G144*H146</f>
        <v>0</v>
      </c>
      <c r="J146">
        <v>3</v>
      </c>
      <c r="K146" s="4">
        <v>0</v>
      </c>
      <c r="L146" s="4">
        <v>3080.6206900000002</v>
      </c>
      <c r="M146" s="4">
        <f>I146-K146-L146</f>
        <v>-3080.6206900000002</v>
      </c>
    </row>
    <row r="147" spans="1:19">
      <c r="A147" s="42"/>
      <c r="B147" s="42"/>
      <c r="C147" s="42"/>
      <c r="D147" s="42"/>
      <c r="E147" s="42"/>
      <c r="F147" s="42"/>
      <c r="G147" s="42"/>
      <c r="I147" s="4">
        <f>G144*H147</f>
        <v>0</v>
      </c>
      <c r="J147">
        <v>4</v>
      </c>
      <c r="N147" s="4">
        <f>IF(ISERR(SEARCH("TRA* 82",C144)),IF(Q147+R147+S147=0,0,I147*(Q147/(Q147+R147+S147))),I147)</f>
        <v>0</v>
      </c>
      <c r="O147" s="4">
        <f>IF(ISERR(SEARCH("TRA* 82",C144)),IF(Q147+R147+S147=0,0,I147*(R147/(Q147+R147+S147))),0)</f>
        <v>0</v>
      </c>
      <c r="P147" s="4">
        <f>IF(ISERR(SEARCH("TRA* 82",C144)),I147-N147-O147,0)</f>
        <v>0</v>
      </c>
      <c r="Q147" s="4">
        <v>0</v>
      </c>
      <c r="R147" s="4">
        <v>0</v>
      </c>
      <c r="S147" s="4">
        <v>0</v>
      </c>
    </row>
    <row r="148" spans="1:19">
      <c r="A148" s="39" t="s">
        <v>88</v>
      </c>
      <c r="B148" s="40"/>
      <c r="C148" s="40"/>
      <c r="D148" s="40"/>
      <c r="E148" s="40"/>
      <c r="F148" s="40"/>
      <c r="G148" s="40"/>
      <c r="H148" s="25">
        <f>H144+H145+H146+H147</f>
        <v>0</v>
      </c>
      <c r="I148" s="26">
        <f>I144+I145+I146+I147</f>
        <v>0</v>
      </c>
      <c r="J148">
        <v>5</v>
      </c>
    </row>
    <row r="149" spans="1:19">
      <c r="B149" s="2">
        <v>28</v>
      </c>
      <c r="C149" s="3" t="s">
        <v>91</v>
      </c>
      <c r="D149" s="5" t="s">
        <v>84</v>
      </c>
      <c r="G149" s="6">
        <v>5210</v>
      </c>
      <c r="I149" s="4">
        <f>G149*H149</f>
        <v>0</v>
      </c>
      <c r="J149">
        <v>1</v>
      </c>
    </row>
    <row r="150" spans="1:19">
      <c r="D150" s="22" t="str">
        <f>SUBSTITUTE("Sp.mat: 0.00%",".",IF(VALUE("1.2")=1.2,".",","),2)</f>
        <v>Sp.mat: 0,00%</v>
      </c>
      <c r="F150" s="22" t="str">
        <f>SUBSTITUTE("Sp.man: 0.00%",".",IF(VALUE("1.2")=1.2,".",","),2)</f>
        <v>Sp.man: 0,00%</v>
      </c>
      <c r="G150" s="22" t="str">
        <f>SUBSTITUTE("Sp.uti: 0.00%",".",IF(VALUE("1.2")=1.2,".",","),2)</f>
        <v>Sp.uti: 0,00%</v>
      </c>
      <c r="I150" s="4">
        <f>G149*H150</f>
        <v>0</v>
      </c>
      <c r="J150">
        <v>2</v>
      </c>
    </row>
    <row r="151" spans="1:19">
      <c r="A151" s="41" t="s">
        <v>92</v>
      </c>
      <c r="B151" s="42"/>
      <c r="C151" s="42"/>
      <c r="D151" s="42"/>
      <c r="E151" s="42"/>
      <c r="F151" s="42"/>
      <c r="G151" s="42"/>
      <c r="I151" s="4">
        <f>G149*H151</f>
        <v>0</v>
      </c>
      <c r="J151">
        <v>3</v>
      </c>
      <c r="K151" s="4">
        <v>0</v>
      </c>
      <c r="L151" s="4">
        <v>1424.13787</v>
      </c>
      <c r="M151" s="4">
        <f>I151-K151-L151</f>
        <v>-1424.13787</v>
      </c>
    </row>
    <row r="152" spans="1:19">
      <c r="A152" s="42"/>
      <c r="B152" s="42"/>
      <c r="C152" s="42"/>
      <c r="D152" s="42"/>
      <c r="E152" s="42"/>
      <c r="F152" s="42"/>
      <c r="G152" s="42"/>
      <c r="I152" s="4">
        <f>G149*H152</f>
        <v>0</v>
      </c>
      <c r="J152">
        <v>4</v>
      </c>
      <c r="N152" s="4">
        <f>IF(ISERR(SEARCH("TRA* 82",C149)),IF(Q152+R152+S152=0,0,I152*(Q152/(Q152+R152+S152))),I152)</f>
        <v>0</v>
      </c>
      <c r="O152" s="4">
        <f>IF(ISERR(SEARCH("TRA* 82",C149)),IF(Q152+R152+S152=0,0,I152*(R152/(Q152+R152+S152))),0)</f>
        <v>0</v>
      </c>
      <c r="P152" s="4">
        <f>IF(ISERR(SEARCH("TRA* 82",C149)),I152-N152-O152,0)</f>
        <v>0</v>
      </c>
      <c r="Q152" s="4">
        <v>0</v>
      </c>
      <c r="R152" s="4">
        <v>0</v>
      </c>
      <c r="S152" s="4">
        <v>0</v>
      </c>
    </row>
    <row r="153" spans="1:19">
      <c r="A153" s="39" t="s">
        <v>88</v>
      </c>
      <c r="B153" s="40"/>
      <c r="C153" s="40"/>
      <c r="D153" s="40"/>
      <c r="E153" s="40"/>
      <c r="F153" s="40"/>
      <c r="G153" s="40"/>
      <c r="H153" s="25">
        <f>H149+H150+H151+H152</f>
        <v>0</v>
      </c>
      <c r="I153" s="26">
        <f>I149+I150+I151+I152</f>
        <v>0</v>
      </c>
      <c r="J153">
        <v>5</v>
      </c>
    </row>
    <row r="154" spans="1:19">
      <c r="B154" s="2">
        <v>29</v>
      </c>
      <c r="C154" s="3" t="s">
        <v>93</v>
      </c>
      <c r="D154" s="5" t="s">
        <v>84</v>
      </c>
      <c r="G154" s="6">
        <v>25400</v>
      </c>
      <c r="I154" s="4">
        <f>G154*H154</f>
        <v>0</v>
      </c>
      <c r="J154">
        <v>1</v>
      </c>
    </row>
    <row r="155" spans="1:19">
      <c r="D155" s="22" t="str">
        <f>SUBSTITUTE("Sp.mat: 0.00%",".",IF(VALUE("1.2")=1.2,".",","),2)</f>
        <v>Sp.mat: 0,00%</v>
      </c>
      <c r="F155" s="22" t="str">
        <f>SUBSTITUTE("Sp.man: 0.00%",".",IF(VALUE("1.2")=1.2,".",","),2)</f>
        <v>Sp.man: 0,00%</v>
      </c>
      <c r="G155" s="22" t="str">
        <f>SUBSTITUTE("Sp.uti: 0.00%",".",IF(VALUE("1.2")=1.2,".",","),2)</f>
        <v>Sp.uti: 0,00%</v>
      </c>
      <c r="I155" s="4">
        <f>G154*H155</f>
        <v>0</v>
      </c>
      <c r="J155">
        <v>2</v>
      </c>
    </row>
    <row r="156" spans="1:19">
      <c r="A156" s="41" t="s">
        <v>94</v>
      </c>
      <c r="B156" s="42"/>
      <c r="C156" s="42"/>
      <c r="D156" s="42"/>
      <c r="E156" s="42"/>
      <c r="F156" s="42"/>
      <c r="G156" s="42"/>
      <c r="I156" s="4">
        <f>G154*H156</f>
        <v>0</v>
      </c>
      <c r="J156">
        <v>3</v>
      </c>
      <c r="K156" s="4">
        <v>0</v>
      </c>
      <c r="L156" s="4">
        <v>0</v>
      </c>
      <c r="M156" s="4">
        <f>I156-K156-L156</f>
        <v>0</v>
      </c>
    </row>
    <row r="157" spans="1:19">
      <c r="A157" s="42"/>
      <c r="B157" s="42"/>
      <c r="C157" s="42"/>
      <c r="D157" s="42"/>
      <c r="E157" s="42"/>
      <c r="F157" s="42"/>
      <c r="G157" s="42"/>
      <c r="I157" s="4">
        <f>G154*H157</f>
        <v>0</v>
      </c>
      <c r="J157">
        <v>4</v>
      </c>
      <c r="N157" s="4">
        <f>IF(ISERR(SEARCH("TRA* 82",C154)),IF(Q157+R157+S157=0,0,I157*(Q157/(Q157+R157+S157))),I157)</f>
        <v>0</v>
      </c>
      <c r="O157" s="4">
        <f>IF(ISERR(SEARCH("TRA* 82",C154)),IF(Q157+R157+S157=0,0,I157*(R157/(Q157+R157+S157))),0)</f>
        <v>0</v>
      </c>
      <c r="P157" s="4">
        <f>IF(ISERR(SEARCH("TRA* 82",C154)),I157-N157-O157,0)</f>
        <v>0</v>
      </c>
      <c r="Q157" s="4">
        <v>0</v>
      </c>
      <c r="R157" s="4">
        <v>0</v>
      </c>
      <c r="S157" s="4">
        <v>0</v>
      </c>
    </row>
    <row r="158" spans="1:19">
      <c r="A158" s="44" t="s">
        <v>95</v>
      </c>
      <c r="B158" s="45"/>
      <c r="C158" s="45"/>
      <c r="D158" s="45"/>
      <c r="E158" s="45"/>
      <c r="F158" s="45"/>
      <c r="G158" s="45"/>
      <c r="H158" s="27">
        <f>H154+H155+H156+H157</f>
        <v>0</v>
      </c>
      <c r="I158" s="28">
        <f>I154+I155+I156+I157</f>
        <v>0</v>
      </c>
      <c r="J158">
        <v>5</v>
      </c>
    </row>
    <row r="159" spans="1:19">
      <c r="A159" s="46" t="s">
        <v>96</v>
      </c>
      <c r="B159" s="46"/>
      <c r="C159" s="46"/>
      <c r="D159" s="46"/>
      <c r="E159" s="46"/>
      <c r="F159" s="46"/>
      <c r="G159" s="46"/>
      <c r="H159" s="46"/>
      <c r="I159" s="46"/>
    </row>
    <row r="160" spans="1:19">
      <c r="B160" s="2">
        <v>30</v>
      </c>
      <c r="C160" s="3" t="s">
        <v>97</v>
      </c>
      <c r="D160" s="5" t="s">
        <v>43</v>
      </c>
      <c r="G160" s="6">
        <v>860</v>
      </c>
      <c r="I160" s="4">
        <f>G160*H160</f>
        <v>0</v>
      </c>
      <c r="J160">
        <v>1</v>
      </c>
    </row>
    <row r="161" spans="1:19">
      <c r="D161" s="22" t="str">
        <f>SUBSTITUTE("Sp.mat: 0.00%",".",IF(VALUE("1.2")=1.2,".",","),2)</f>
        <v>Sp.mat: 0,00%</v>
      </c>
      <c r="F161" s="22" t="str">
        <f>SUBSTITUTE("Sp.man: 600.00%",".",IF(VALUE("1.2")=1.2,".",","),2)</f>
        <v>Sp.man: 600,00%</v>
      </c>
      <c r="G161" s="22" t="str">
        <f>SUBSTITUTE("Sp.uti: 0.00%",".",IF(VALUE("1.2")=1.2,".",","),2)</f>
        <v>Sp.uti: 0,00%</v>
      </c>
      <c r="I161" s="4">
        <f>G160*H161</f>
        <v>0</v>
      </c>
      <c r="J161">
        <v>2</v>
      </c>
    </row>
    <row r="162" spans="1:19">
      <c r="A162" s="41" t="s">
        <v>98</v>
      </c>
      <c r="B162" s="42"/>
      <c r="C162" s="42"/>
      <c r="D162" s="42"/>
      <c r="E162" s="42"/>
      <c r="F162" s="42"/>
      <c r="G162" s="42"/>
      <c r="I162" s="4">
        <f>G160*H162</f>
        <v>0</v>
      </c>
      <c r="J162">
        <v>3</v>
      </c>
      <c r="K162" s="4">
        <v>0</v>
      </c>
      <c r="L162" s="4">
        <v>0</v>
      </c>
      <c r="M162" s="4">
        <f>I162-K162-L162</f>
        <v>0</v>
      </c>
    </row>
    <row r="163" spans="1:19">
      <c r="A163" s="42"/>
      <c r="B163" s="42"/>
      <c r="C163" s="42"/>
      <c r="D163" s="42"/>
      <c r="E163" s="42"/>
      <c r="F163" s="42"/>
      <c r="G163" s="42"/>
      <c r="I163" s="4">
        <f>G160*H163</f>
        <v>0</v>
      </c>
      <c r="J163">
        <v>4</v>
      </c>
      <c r="N163" s="4">
        <f>IF(ISERR(SEARCH("TRA* 82",C160)),IF(Q163+R163+S163=0,0,I163*(Q163/(Q163+R163+S163))),I163)</f>
        <v>0</v>
      </c>
      <c r="O163" s="4">
        <f>IF(ISERR(SEARCH("TRA* 82",C160)),IF(Q163+R163+S163=0,0,I163*(R163/(Q163+R163+S163))),0)</f>
        <v>0</v>
      </c>
      <c r="P163" s="4">
        <f>IF(ISERR(SEARCH("TRA* 82",C160)),I163-N163-O163,0)</f>
        <v>0</v>
      </c>
      <c r="Q163" s="4">
        <v>0</v>
      </c>
      <c r="R163" s="4">
        <v>0</v>
      </c>
      <c r="S163" s="4">
        <v>0</v>
      </c>
    </row>
    <row r="164" spans="1:19">
      <c r="A164" s="44" t="s">
        <v>99</v>
      </c>
      <c r="B164" s="45"/>
      <c r="C164" s="45"/>
      <c r="D164" s="45"/>
      <c r="E164" s="45"/>
      <c r="F164" s="45"/>
      <c r="G164" s="45"/>
      <c r="H164" s="27">
        <f>H160+H161+H162+H163</f>
        <v>0</v>
      </c>
      <c r="I164" s="28">
        <f>I160+I161+I162+I163</f>
        <v>0</v>
      </c>
      <c r="J164">
        <v>5</v>
      </c>
    </row>
    <row r="165" spans="1:19">
      <c r="A165" s="43" t="s">
        <v>100</v>
      </c>
      <c r="B165" s="43"/>
      <c r="C165" s="43"/>
      <c r="D165" s="43"/>
      <c r="E165" s="43"/>
      <c r="F165" s="43"/>
      <c r="G165" s="43"/>
      <c r="H165" s="43"/>
      <c r="I165" s="43"/>
    </row>
    <row r="166" spans="1:19">
      <c r="A166" s="40" t="s">
        <v>101</v>
      </c>
      <c r="B166" s="40"/>
      <c r="C166" s="40"/>
      <c r="D166" s="40"/>
      <c r="E166" s="40"/>
      <c r="F166" s="40"/>
      <c r="G166" s="40"/>
      <c r="H166" s="40"/>
      <c r="I166" s="40"/>
    </row>
    <row r="167" spans="1:19">
      <c r="B167" s="2">
        <v>31</v>
      </c>
      <c r="C167" s="3" t="s">
        <v>102</v>
      </c>
      <c r="D167" s="5" t="s">
        <v>43</v>
      </c>
      <c r="G167" s="6">
        <v>6</v>
      </c>
      <c r="I167" s="4">
        <f>G167*H167</f>
        <v>0</v>
      </c>
      <c r="J167">
        <v>1</v>
      </c>
    </row>
    <row r="168" spans="1:19">
      <c r="D168" s="22" t="str">
        <f>SUBSTITUTE("Sp.mat: 0.00%",".",IF(VALUE("1.2")=1.2,".",","),2)</f>
        <v>Sp.mat: 0,00%</v>
      </c>
      <c r="F168" s="22" t="str">
        <f>SUBSTITUTE("Sp.man: 600.00%",".",IF(VALUE("1.2")=1.2,".",","),2)</f>
        <v>Sp.man: 600,00%</v>
      </c>
      <c r="G168" s="22" t="str">
        <f>SUBSTITUTE("Sp.uti: 0.00%",".",IF(VALUE("1.2")=1.2,".",","),2)</f>
        <v>Sp.uti: 0,00%</v>
      </c>
      <c r="I168" s="4">
        <f>G167*H168</f>
        <v>0</v>
      </c>
      <c r="J168">
        <v>2</v>
      </c>
    </row>
    <row r="169" spans="1:19">
      <c r="A169" s="41" t="s">
        <v>103</v>
      </c>
      <c r="B169" s="42"/>
      <c r="C169" s="42"/>
      <c r="D169" s="42"/>
      <c r="E169" s="42"/>
      <c r="F169" s="42"/>
      <c r="G169" s="42"/>
      <c r="I169" s="4">
        <f>G167*H169</f>
        <v>0</v>
      </c>
      <c r="J169">
        <v>3</v>
      </c>
      <c r="K169" s="4">
        <v>0</v>
      </c>
      <c r="L169" s="4">
        <v>0</v>
      </c>
      <c r="M169" s="4">
        <f>I169-K169-L169</f>
        <v>0</v>
      </c>
    </row>
    <row r="170" spans="1:19">
      <c r="A170" s="42"/>
      <c r="B170" s="42"/>
      <c r="C170" s="42"/>
      <c r="D170" s="42"/>
      <c r="E170" s="42"/>
      <c r="F170" s="42"/>
      <c r="G170" s="42"/>
      <c r="I170" s="4">
        <f>G167*H170</f>
        <v>0</v>
      </c>
      <c r="J170">
        <v>4</v>
      </c>
      <c r="N170" s="4">
        <f>IF(ISERR(SEARCH("TRA* 82",C167)),IF(Q170+R170+S170=0,0,I170*(Q170/(Q170+R170+S170))),I170)</f>
        <v>0</v>
      </c>
      <c r="O170" s="4">
        <f>IF(ISERR(SEARCH("TRA* 82",C167)),IF(Q170+R170+S170=0,0,I170*(R170/(Q170+R170+S170))),0)</f>
        <v>0</v>
      </c>
      <c r="P170" s="4">
        <f>IF(ISERR(SEARCH("TRA* 82",C167)),I170-N170-O170,0)</f>
        <v>0</v>
      </c>
      <c r="Q170" s="4">
        <v>0</v>
      </c>
      <c r="R170" s="4">
        <v>0</v>
      </c>
      <c r="S170" s="4">
        <v>0</v>
      </c>
    </row>
    <row r="171" spans="1:19">
      <c r="A171" s="44" t="s">
        <v>104</v>
      </c>
      <c r="B171" s="45"/>
      <c r="C171" s="45"/>
      <c r="D171" s="45"/>
      <c r="E171" s="45"/>
      <c r="F171" s="45"/>
      <c r="G171" s="45"/>
      <c r="H171" s="27">
        <f>H167+H168+H169+H170</f>
        <v>0</v>
      </c>
      <c r="I171" s="28">
        <f>I167+I168+I169+I170</f>
        <v>0</v>
      </c>
      <c r="J171">
        <v>5</v>
      </c>
    </row>
    <row r="172" spans="1:19">
      <c r="A172" s="46" t="s">
        <v>105</v>
      </c>
      <c r="B172" s="46"/>
      <c r="C172" s="46"/>
      <c r="D172" s="46"/>
      <c r="E172" s="46"/>
      <c r="F172" s="46"/>
      <c r="G172" s="46"/>
      <c r="H172" s="46"/>
      <c r="I172" s="46"/>
    </row>
    <row r="173" spans="1:19">
      <c r="B173" s="2">
        <v>32</v>
      </c>
      <c r="C173" s="3" t="s">
        <v>106</v>
      </c>
      <c r="D173" s="5" t="s">
        <v>34</v>
      </c>
      <c r="G173" s="6">
        <v>46</v>
      </c>
      <c r="I173" s="4">
        <f>G173*H173</f>
        <v>0</v>
      </c>
      <c r="J173">
        <v>1</v>
      </c>
    </row>
    <row r="174" spans="1:19">
      <c r="D174" s="22" t="str">
        <f>SUBSTITUTE("Sp.mat: 0.00%",".",IF(VALUE("1.2")=1.2,".",","),2)</f>
        <v>Sp.mat: 0,00%</v>
      </c>
      <c r="F174" s="22" t="str">
        <f>SUBSTITUTE("Sp.man: 0.00%",".",IF(VALUE("1.2")=1.2,".",","),2)</f>
        <v>Sp.man: 0,00%</v>
      </c>
      <c r="G174" s="22" t="str">
        <f>SUBSTITUTE("Sp.uti: 0.00%",".",IF(VALUE("1.2")=1.2,".",","),2)</f>
        <v>Sp.uti: 0,00%</v>
      </c>
      <c r="I174" s="4">
        <f>G173*H174</f>
        <v>0</v>
      </c>
      <c r="J174">
        <v>2</v>
      </c>
    </row>
    <row r="175" spans="1:19">
      <c r="A175" s="41" t="s">
        <v>107</v>
      </c>
      <c r="B175" s="42"/>
      <c r="C175" s="42"/>
      <c r="D175" s="42"/>
      <c r="E175" s="42"/>
      <c r="F175" s="42"/>
      <c r="G175" s="42"/>
      <c r="I175" s="4">
        <f>G173*H175</f>
        <v>0</v>
      </c>
      <c r="J175">
        <v>3</v>
      </c>
      <c r="K175" s="4">
        <v>0</v>
      </c>
      <c r="L175" s="4">
        <v>0</v>
      </c>
      <c r="M175" s="4">
        <f>I175-K175-L175</f>
        <v>0</v>
      </c>
    </row>
    <row r="176" spans="1:19">
      <c r="A176" s="42"/>
      <c r="B176" s="42"/>
      <c r="C176" s="42"/>
      <c r="D176" s="42"/>
      <c r="E176" s="42"/>
      <c r="F176" s="42"/>
      <c r="G176" s="42"/>
      <c r="I176" s="4">
        <f>G173*H176</f>
        <v>0</v>
      </c>
      <c r="J176">
        <v>4</v>
      </c>
      <c r="N176" s="4">
        <f>IF(ISERR(SEARCH("TRA* 82",C173)),IF(Q176+R176+S176=0,0,I176*(Q176/(Q176+R176+S176))),I176)</f>
        <v>0</v>
      </c>
      <c r="O176" s="4">
        <f>IF(ISERR(SEARCH("TRA* 82",C173)),IF(Q176+R176+S176=0,0,I176*(R176/(Q176+R176+S176))),0)</f>
        <v>0</v>
      </c>
      <c r="P176" s="4">
        <f>IF(ISERR(SEARCH("TRA* 82",C173)),I176-N176-O176,0)</f>
        <v>0</v>
      </c>
      <c r="Q176" s="4">
        <v>1005.1</v>
      </c>
      <c r="R176" s="4">
        <v>0</v>
      </c>
      <c r="S176" s="4">
        <v>0</v>
      </c>
    </row>
    <row r="177" spans="1:19">
      <c r="A177" s="39" t="s">
        <v>24</v>
      </c>
      <c r="B177" s="40"/>
      <c r="C177" s="40"/>
      <c r="D177" s="40"/>
      <c r="E177" s="40"/>
      <c r="F177" s="40"/>
      <c r="G177" s="40"/>
      <c r="H177" s="25">
        <f>H173+H174+H175+H176</f>
        <v>0</v>
      </c>
      <c r="I177" s="26">
        <f>I173+I174+I175+I176</f>
        <v>0</v>
      </c>
      <c r="J177">
        <v>5</v>
      </c>
    </row>
    <row r="178" spans="1:19">
      <c r="B178" s="2">
        <v>33</v>
      </c>
      <c r="C178" s="3" t="s">
        <v>108</v>
      </c>
      <c r="D178" s="5" t="s">
        <v>34</v>
      </c>
      <c r="G178" s="6">
        <v>3470</v>
      </c>
      <c r="I178" s="4">
        <f>G178*H178</f>
        <v>0</v>
      </c>
      <c r="J178">
        <v>1</v>
      </c>
    </row>
    <row r="179" spans="1:19">
      <c r="D179" s="22" t="str">
        <f>SUBSTITUTE("Sp.mat: 0.00%",".",IF(VALUE("1.2")=1.2,".",","),2)</f>
        <v>Sp.mat: 0,00%</v>
      </c>
      <c r="F179" s="22" t="str">
        <f>SUBSTITUTE("Sp.man: 0.00%",".",IF(VALUE("1.2")=1.2,".",","),2)</f>
        <v>Sp.man: 0,00%</v>
      </c>
      <c r="G179" s="22" t="str">
        <f>SUBSTITUTE("Sp.uti: 0.00%",".",IF(VALUE("1.2")=1.2,".",","),2)</f>
        <v>Sp.uti: 0,00%</v>
      </c>
      <c r="I179" s="4">
        <f>G178*H179</f>
        <v>0</v>
      </c>
      <c r="J179">
        <v>2</v>
      </c>
    </row>
    <row r="180" spans="1:19">
      <c r="A180" s="41" t="s">
        <v>109</v>
      </c>
      <c r="B180" s="42"/>
      <c r="C180" s="42"/>
      <c r="D180" s="42"/>
      <c r="E180" s="42"/>
      <c r="F180" s="42"/>
      <c r="G180" s="42"/>
      <c r="I180" s="4">
        <f>G178*H180</f>
        <v>0</v>
      </c>
      <c r="J180">
        <v>3</v>
      </c>
      <c r="K180" s="4">
        <v>0</v>
      </c>
      <c r="L180" s="4">
        <v>0</v>
      </c>
      <c r="M180" s="4">
        <f>I180-K180-L180</f>
        <v>0</v>
      </c>
    </row>
    <row r="181" spans="1:19">
      <c r="A181" s="42"/>
      <c r="B181" s="42"/>
      <c r="C181" s="42"/>
      <c r="D181" s="42"/>
      <c r="E181" s="42"/>
      <c r="F181" s="42"/>
      <c r="G181" s="42"/>
      <c r="I181" s="4">
        <f>G178*H181</f>
        <v>0</v>
      </c>
      <c r="J181">
        <v>4</v>
      </c>
      <c r="N181" s="4">
        <f>IF(ISERR(SEARCH("TRA* 82",C178)),IF(Q181+R181+S181=0,0,I181*(Q181/(Q181+R181+S181))),I181)</f>
        <v>0</v>
      </c>
      <c r="O181" s="4">
        <f>IF(ISERR(SEARCH("TRA* 82",C178)),IF(Q181+R181+S181=0,0,I181*(R181/(Q181+R181+S181))),0)</f>
        <v>0</v>
      </c>
      <c r="P181" s="4">
        <f>IF(ISERR(SEARCH("TRA* 82",C178)),I181-N181-O181,0)</f>
        <v>0</v>
      </c>
      <c r="Q181" s="4">
        <v>108784.5</v>
      </c>
      <c r="R181" s="4">
        <v>0</v>
      </c>
      <c r="S181" s="4">
        <v>0</v>
      </c>
    </row>
    <row r="182" spans="1:19">
      <c r="A182" s="39" t="s">
        <v>24</v>
      </c>
      <c r="B182" s="40"/>
      <c r="C182" s="40"/>
      <c r="D182" s="40"/>
      <c r="E182" s="40"/>
      <c r="F182" s="40"/>
      <c r="G182" s="40"/>
      <c r="H182" s="25">
        <f>H178+H179+H180+H181</f>
        <v>0</v>
      </c>
      <c r="I182" s="26">
        <f>I178+I179+I180+I181</f>
        <v>0</v>
      </c>
      <c r="J182">
        <v>5</v>
      </c>
    </row>
    <row r="183" spans="1:19">
      <c r="B183" s="2">
        <v>34</v>
      </c>
      <c r="C183" s="3" t="s">
        <v>110</v>
      </c>
      <c r="D183" s="5" t="s">
        <v>34</v>
      </c>
      <c r="G183" s="6">
        <v>46</v>
      </c>
      <c r="I183" s="4">
        <f>G183*H183</f>
        <v>0</v>
      </c>
      <c r="J183">
        <v>1</v>
      </c>
    </row>
    <row r="184" spans="1:19">
      <c r="D184" s="22" t="str">
        <f>SUBSTITUTE("Sp.mat: 0.00%",".",IF(VALUE("1.2")=1.2,".",","),2)</f>
        <v>Sp.mat: 0,00%</v>
      </c>
      <c r="F184" s="22" t="str">
        <f>SUBSTITUTE("Sp.man: 0.00%",".",IF(VALUE("1.2")=1.2,".",","),2)</f>
        <v>Sp.man: 0,00%</v>
      </c>
      <c r="G184" s="22" t="str">
        <f>SUBSTITUTE("Sp.uti: 0.00%",".",IF(VALUE("1.2")=1.2,".",","),2)</f>
        <v>Sp.uti: 0,00%</v>
      </c>
      <c r="I184" s="4">
        <f>G183*H184</f>
        <v>0</v>
      </c>
      <c r="J184">
        <v>2</v>
      </c>
    </row>
    <row r="185" spans="1:19">
      <c r="A185" s="41" t="s">
        <v>111</v>
      </c>
      <c r="B185" s="42"/>
      <c r="C185" s="42"/>
      <c r="D185" s="42"/>
      <c r="E185" s="42"/>
      <c r="F185" s="42"/>
      <c r="G185" s="42"/>
      <c r="I185" s="4">
        <f>G183*H185</f>
        <v>0</v>
      </c>
      <c r="J185">
        <v>3</v>
      </c>
      <c r="K185" s="4">
        <v>0</v>
      </c>
      <c r="L185" s="4">
        <v>0</v>
      </c>
      <c r="M185" s="4">
        <f>I185-K185-L185</f>
        <v>0</v>
      </c>
    </row>
    <row r="186" spans="1:19">
      <c r="A186" s="42"/>
      <c r="B186" s="42"/>
      <c r="C186" s="42"/>
      <c r="D186" s="42"/>
      <c r="E186" s="42"/>
      <c r="F186" s="42"/>
      <c r="G186" s="42"/>
      <c r="I186" s="4">
        <f>G183*H186</f>
        <v>0</v>
      </c>
      <c r="J186">
        <v>4</v>
      </c>
      <c r="N186" s="4">
        <f>IF(ISERR(SEARCH("TRA* 82",C183)),IF(Q186+R186+S186=0,0,I186*(Q186/(Q186+R186+S186))),I186)</f>
        <v>0</v>
      </c>
      <c r="O186" s="4">
        <f>IF(ISERR(SEARCH("TRA* 82",C183)),IF(Q186+R186+S186=0,0,I186*(R186/(Q186+R186+S186))),0)</f>
        <v>0</v>
      </c>
      <c r="P186" s="4">
        <f>IF(ISERR(SEARCH("TRA* 82",C183)),I186-N186-O186,0)</f>
        <v>0</v>
      </c>
      <c r="Q186" s="4">
        <v>0</v>
      </c>
      <c r="R186" s="4">
        <v>0</v>
      </c>
      <c r="S186" s="4">
        <v>0</v>
      </c>
    </row>
    <row r="187" spans="1:19">
      <c r="A187" s="39" t="s">
        <v>24</v>
      </c>
      <c r="B187" s="40"/>
      <c r="C187" s="40"/>
      <c r="D187" s="40"/>
      <c r="E187" s="40"/>
      <c r="F187" s="40"/>
      <c r="G187" s="40"/>
      <c r="H187" s="25">
        <f>H183+H184+H185+H186</f>
        <v>0</v>
      </c>
      <c r="I187" s="26">
        <f>I183+I184+I185+I186</f>
        <v>0</v>
      </c>
      <c r="J187">
        <v>5</v>
      </c>
    </row>
    <row r="188" spans="1:19">
      <c r="B188" s="2">
        <v>35</v>
      </c>
      <c r="C188" s="3" t="s">
        <v>112</v>
      </c>
      <c r="D188" s="5" t="s">
        <v>79</v>
      </c>
      <c r="G188" s="6">
        <v>90</v>
      </c>
      <c r="I188" s="4">
        <f>G188*H188</f>
        <v>0</v>
      </c>
      <c r="J188">
        <v>1</v>
      </c>
    </row>
    <row r="189" spans="1:19">
      <c r="D189" s="22" t="str">
        <f>SUBSTITUTE("Sp.mat: 0.00%",".",IF(VALUE("1.2")=1.2,".",","),2)</f>
        <v>Sp.mat: 0,00%</v>
      </c>
      <c r="F189" s="22" t="str">
        <f>SUBSTITUTE("Sp.man: 0.00%",".",IF(VALUE("1.2")=1.2,".",","),2)</f>
        <v>Sp.man: 0,00%</v>
      </c>
      <c r="G189" s="22" t="str">
        <f>SUBSTITUTE("Sp.uti: 0.00%",".",IF(VALUE("1.2")=1.2,".",","),2)</f>
        <v>Sp.uti: 0,00%</v>
      </c>
      <c r="I189" s="4">
        <f>G188*H189</f>
        <v>0</v>
      </c>
      <c r="J189">
        <v>2</v>
      </c>
    </row>
    <row r="190" spans="1:19">
      <c r="A190" s="41" t="s">
        <v>113</v>
      </c>
      <c r="B190" s="42"/>
      <c r="C190" s="42"/>
      <c r="D190" s="42"/>
      <c r="E190" s="42"/>
      <c r="F190" s="42"/>
      <c r="G190" s="42"/>
      <c r="I190" s="4">
        <f>G188*H190</f>
        <v>0</v>
      </c>
      <c r="J190">
        <v>3</v>
      </c>
      <c r="K190" s="4">
        <v>0</v>
      </c>
      <c r="L190" s="4">
        <v>0</v>
      </c>
      <c r="M190" s="4">
        <f>I190-K190-L190</f>
        <v>0</v>
      </c>
    </row>
    <row r="191" spans="1:19">
      <c r="A191" s="42"/>
      <c r="B191" s="42"/>
      <c r="C191" s="42"/>
      <c r="D191" s="42"/>
      <c r="E191" s="42"/>
      <c r="F191" s="42"/>
      <c r="G191" s="42"/>
      <c r="I191" s="4">
        <f>G188*H191</f>
        <v>0</v>
      </c>
      <c r="J191">
        <v>4</v>
      </c>
      <c r="N191" s="4">
        <f>IF(ISERR(SEARCH("TRA* 82",C188)),IF(Q191+R191+S191=0,0,I191*(Q191/(Q191+R191+S191))),I191)</f>
        <v>0</v>
      </c>
      <c r="O191" s="4">
        <f>IF(ISERR(SEARCH("TRA* 82",C188)),IF(Q191+R191+S191=0,0,I191*(R191/(Q191+R191+S191))),0)</f>
        <v>0</v>
      </c>
      <c r="P191" s="4">
        <f>IF(ISERR(SEARCH("TRA* 82",C188)),I191-N191-O191,0)</f>
        <v>0</v>
      </c>
      <c r="Q191" s="4">
        <v>0</v>
      </c>
      <c r="R191" s="4">
        <v>0</v>
      </c>
      <c r="S191" s="4">
        <v>0</v>
      </c>
    </row>
    <row r="192" spans="1:19">
      <c r="A192" s="39" t="s">
        <v>24</v>
      </c>
      <c r="B192" s="40"/>
      <c r="C192" s="40"/>
      <c r="D192" s="40"/>
      <c r="E192" s="40"/>
      <c r="F192" s="40"/>
      <c r="G192" s="40"/>
      <c r="H192" s="25">
        <f>H188+H189+H190+H191</f>
        <v>0</v>
      </c>
      <c r="I192" s="26">
        <f>I188+I189+I190+I191</f>
        <v>0</v>
      </c>
      <c r="J192">
        <v>5</v>
      </c>
    </row>
    <row r="193" spans="2:19">
      <c r="B193" s="29" t="s">
        <v>114</v>
      </c>
      <c r="E193" s="4">
        <f>SUMIF(J87:J192,"1",I87:I192)</f>
        <v>0</v>
      </c>
      <c r="F193" s="4">
        <f>SUMIF(J87:J192,"2",I87:I192)</f>
        <v>0</v>
      </c>
      <c r="G193" s="4">
        <f>SUMIF(J87:J192,"3",I87:I192)</f>
        <v>0</v>
      </c>
      <c r="H193" s="4">
        <f>SUMIF(J87:J192,"4",I87:I192)</f>
        <v>0</v>
      </c>
      <c r="I193" s="4">
        <f>SUMIF(J87:J192,"5",I87:I192)</f>
        <v>0</v>
      </c>
      <c r="K193" s="4">
        <f>SUMIF(J87:J192,"3",K87:K192)</f>
        <v>309.60000000000002</v>
      </c>
      <c r="L193" s="4">
        <f>SUMIF(J87:J192,"3",L87:L192)</f>
        <v>8945.0485600000011</v>
      </c>
      <c r="M193" s="4">
        <f>SUMIF(J87:J192,"3",M87:M192)</f>
        <v>-9254.6485599999996</v>
      </c>
      <c r="N193" s="4">
        <f>SUMIF(J87:J192,"4",N87:N192)</f>
        <v>0</v>
      </c>
      <c r="O193" s="4">
        <f>SUMIF(J87:J192,"4",O87:O192)</f>
        <v>0</v>
      </c>
      <c r="P193" s="4">
        <f>SUMIF(J87:J192,"4",P87:P192)</f>
        <v>0</v>
      </c>
      <c r="Q193" s="4">
        <f>SUMIF(J87:J192,"4",Q87:Q192)</f>
        <v>109789.6</v>
      </c>
      <c r="R193" s="4">
        <f>SUMIF(J87:J192,"4",R87:R192)</f>
        <v>0</v>
      </c>
      <c r="S193" s="4">
        <f>SUMIF(J87:J192,"4",S87:S192)</f>
        <v>0</v>
      </c>
    </row>
    <row r="194" spans="2:19">
      <c r="B194" s="31" t="s">
        <v>125</v>
      </c>
      <c r="C194" s="32"/>
      <c r="D194" s="33"/>
      <c r="E194" s="34"/>
      <c r="F194" s="34"/>
      <c r="G194" s="35"/>
      <c r="H194" s="24"/>
      <c r="I194" s="36"/>
    </row>
    <row r="195" spans="2:19">
      <c r="B195" s="29" t="str">
        <f>CONCATENATE("  ","Contributie asiguratori ")</f>
        <v xml:space="preserve">  Contributie asiguratori </v>
      </c>
      <c r="D195" s="30">
        <f xml:space="preserve">   0.0225</f>
        <v>2.2499999999999999E-2</v>
      </c>
      <c r="F195" s="4">
        <f>F193*D195</f>
        <v>0</v>
      </c>
      <c r="I195" s="4">
        <f>F195</f>
        <v>0</v>
      </c>
    </row>
    <row r="196" spans="2:19">
      <c r="B196" s="31" t="s">
        <v>126</v>
      </c>
      <c r="C196" s="32"/>
      <c r="D196" s="33"/>
      <c r="E196" s="36"/>
      <c r="F196" s="36"/>
      <c r="G196" s="36"/>
      <c r="H196" s="36"/>
      <c r="I196" s="36">
        <f>I193+I195</f>
        <v>0</v>
      </c>
    </row>
    <row r="197" spans="2:19">
      <c r="B197" s="31" t="s">
        <v>127</v>
      </c>
      <c r="C197" s="32"/>
      <c r="D197" s="140">
        <v>0</v>
      </c>
      <c r="E197" s="34" t="s">
        <v>128</v>
      </c>
      <c r="F197" s="34"/>
      <c r="G197" s="35"/>
      <c r="H197" s="24"/>
      <c r="I197" s="36">
        <f>I196*D197</f>
        <v>0</v>
      </c>
    </row>
    <row r="198" spans="2:19">
      <c r="B198" s="31" t="s">
        <v>135</v>
      </c>
      <c r="C198" s="32"/>
      <c r="D198" s="140">
        <v>0</v>
      </c>
      <c r="E198" s="34" t="s">
        <v>136</v>
      </c>
      <c r="F198" s="34"/>
      <c r="G198" s="35"/>
      <c r="H198" s="24"/>
      <c r="I198" s="36">
        <f>(I196+I197)*D198</f>
        <v>0</v>
      </c>
    </row>
    <row r="199" spans="2:19">
      <c r="B199" s="31" t="s">
        <v>137</v>
      </c>
      <c r="C199" s="32"/>
      <c r="D199" s="34" t="s">
        <v>138</v>
      </c>
      <c r="E199" s="34"/>
      <c r="F199" s="34"/>
      <c r="G199" s="35"/>
      <c r="H199" s="24"/>
      <c r="I199" s="36">
        <f>I196+I197+I198</f>
        <v>0</v>
      </c>
    </row>
    <row r="200" spans="2:19">
      <c r="B200" s="31" t="s">
        <v>139</v>
      </c>
      <c r="C200" s="32"/>
      <c r="D200" s="140">
        <f xml:space="preserve">   0</f>
        <v>0</v>
      </c>
      <c r="E200" s="34" t="s">
        <v>140</v>
      </c>
      <c r="F200" s="34"/>
      <c r="G200" s="35"/>
      <c r="H200" s="24"/>
      <c r="I200" s="36">
        <f>I199*D200</f>
        <v>0</v>
      </c>
    </row>
    <row r="201" spans="2:19">
      <c r="B201" s="31" t="s">
        <v>141</v>
      </c>
      <c r="C201" s="32"/>
      <c r="D201" s="33"/>
      <c r="E201" s="34"/>
      <c r="F201" s="34"/>
      <c r="G201" s="35"/>
      <c r="H201" s="24"/>
      <c r="I201" s="36">
        <f>I199+I200</f>
        <v>0</v>
      </c>
    </row>
    <row r="202" spans="2:19">
      <c r="B202" s="29" t="s">
        <v>142</v>
      </c>
      <c r="D202" s="30">
        <f xml:space="preserve">   0.19</f>
        <v>0.19</v>
      </c>
      <c r="E202" s="34" t="s">
        <v>143</v>
      </c>
      <c r="I202" s="4">
        <f>I201*D202</f>
        <v>0</v>
      </c>
    </row>
    <row r="203" spans="2:19">
      <c r="B203" s="31" t="s">
        <v>144</v>
      </c>
      <c r="C203" s="32"/>
      <c r="D203" s="33"/>
      <c r="E203" s="34"/>
      <c r="F203" s="34"/>
      <c r="G203" s="35"/>
      <c r="H203" s="24"/>
      <c r="I203" s="36">
        <f>I201+I202</f>
        <v>0</v>
      </c>
    </row>
    <row r="204" spans="2:19" hidden="1">
      <c r="B204" s="29" t="str">
        <f>CONCATENATE("g-","C.C.I                   ")</f>
        <v xml:space="preserve">g-C.C.I                   </v>
      </c>
      <c r="D204" s="30">
        <f t="shared" ref="D204:D206" si="0" xml:space="preserve">   0</f>
        <v>0</v>
      </c>
      <c r="E204" s="34" t="s">
        <v>132</v>
      </c>
      <c r="I204" s="4">
        <f>(I198+I199)*D204</f>
        <v>0</v>
      </c>
    </row>
    <row r="205" spans="2:19" hidden="1">
      <c r="B205" s="29" t="str">
        <f>CONCATENATE("h-","                        ")</f>
        <v xml:space="preserve">h-                        </v>
      </c>
      <c r="D205" s="30">
        <f t="shared" si="0"/>
        <v>0</v>
      </c>
      <c r="E205" s="34" t="s">
        <v>132</v>
      </c>
      <c r="I205" s="4">
        <f>(I198+I199)*D205</f>
        <v>0</v>
      </c>
    </row>
    <row r="206" spans="2:19" hidden="1">
      <c r="B206" s="29" t="str">
        <f>CONCATENATE("i-","Fond garantare          ")</f>
        <v xml:space="preserve">i-Fond garantare          </v>
      </c>
      <c r="D206" s="30">
        <f t="shared" si="0"/>
        <v>0</v>
      </c>
      <c r="E206" s="34" t="s">
        <v>132</v>
      </c>
      <c r="I206" s="4">
        <f>(I198+I199)*D206</f>
        <v>0</v>
      </c>
    </row>
    <row r="207" spans="2:19" hidden="1">
      <c r="B207" s="29" t="s">
        <v>133</v>
      </c>
      <c r="D207" s="34" t="s">
        <v>134</v>
      </c>
      <c r="I207" s="4">
        <f>I196-SUM(I198:I206)</f>
        <v>0</v>
      </c>
    </row>
  </sheetData>
  <mergeCells count="85">
    <mergeCell ref="B4:D4"/>
    <mergeCell ref="E4:Q4"/>
    <mergeCell ref="A6:I6"/>
    <mergeCell ref="B1:D1"/>
    <mergeCell ref="E1:Q1"/>
    <mergeCell ref="R1:Z3"/>
    <mergeCell ref="B2:D2"/>
    <mergeCell ref="E2:Q2"/>
    <mergeCell ref="B3:D3"/>
    <mergeCell ref="E3:Q3"/>
    <mergeCell ref="A31:G32"/>
    <mergeCell ref="A7:I7"/>
    <mergeCell ref="A16:G17"/>
    <mergeCell ref="A18:G18"/>
    <mergeCell ref="A21:G22"/>
    <mergeCell ref="A23:G23"/>
    <mergeCell ref="A26:G27"/>
    <mergeCell ref="A28:G28"/>
    <mergeCell ref="A61:G62"/>
    <mergeCell ref="A33:G33"/>
    <mergeCell ref="A36:G37"/>
    <mergeCell ref="A38:G38"/>
    <mergeCell ref="A41:G42"/>
    <mergeCell ref="A43:G43"/>
    <mergeCell ref="A46:G47"/>
    <mergeCell ref="A48:G48"/>
    <mergeCell ref="A51:G52"/>
    <mergeCell ref="A53:G53"/>
    <mergeCell ref="A56:G57"/>
    <mergeCell ref="A58:G58"/>
    <mergeCell ref="A91:G92"/>
    <mergeCell ref="A63:G63"/>
    <mergeCell ref="A66:G67"/>
    <mergeCell ref="A68:G68"/>
    <mergeCell ref="A71:G72"/>
    <mergeCell ref="A73:G73"/>
    <mergeCell ref="A76:G77"/>
    <mergeCell ref="A78:G78"/>
    <mergeCell ref="A81:G82"/>
    <mergeCell ref="A83:G83"/>
    <mergeCell ref="A86:G87"/>
    <mergeCell ref="A88:G88"/>
    <mergeCell ref="A121:G122"/>
    <mergeCell ref="A93:G93"/>
    <mergeCell ref="A96:G97"/>
    <mergeCell ref="A98:G98"/>
    <mergeCell ref="A101:G102"/>
    <mergeCell ref="A103:G103"/>
    <mergeCell ref="A106:G107"/>
    <mergeCell ref="A108:G108"/>
    <mergeCell ref="A111:G112"/>
    <mergeCell ref="A113:G113"/>
    <mergeCell ref="A116:G117"/>
    <mergeCell ref="A118:G118"/>
    <mergeCell ref="A151:G152"/>
    <mergeCell ref="A123:G123"/>
    <mergeCell ref="A126:G127"/>
    <mergeCell ref="A128:G128"/>
    <mergeCell ref="A131:G132"/>
    <mergeCell ref="A133:G133"/>
    <mergeCell ref="A136:G137"/>
    <mergeCell ref="A138:G138"/>
    <mergeCell ref="A141:G142"/>
    <mergeCell ref="A143:G143"/>
    <mergeCell ref="A146:G147"/>
    <mergeCell ref="A148:G148"/>
    <mergeCell ref="A175:G176"/>
    <mergeCell ref="A153:G153"/>
    <mergeCell ref="A156:G157"/>
    <mergeCell ref="A158:G158"/>
    <mergeCell ref="A159:I159"/>
    <mergeCell ref="A162:G163"/>
    <mergeCell ref="A164:G164"/>
    <mergeCell ref="A165:I165"/>
    <mergeCell ref="A166:I166"/>
    <mergeCell ref="A169:G170"/>
    <mergeCell ref="A171:G171"/>
    <mergeCell ref="A172:I172"/>
    <mergeCell ref="A192:G192"/>
    <mergeCell ref="A177:G177"/>
    <mergeCell ref="A180:G181"/>
    <mergeCell ref="A182:G182"/>
    <mergeCell ref="A185:G186"/>
    <mergeCell ref="A187:G187"/>
    <mergeCell ref="A190:G191"/>
  </mergeCells>
  <printOptions horizontalCentered="1"/>
  <pageMargins left="0.4" right="0.2" top="0.4" bottom="0.7" header="0.4" footer="0.5"/>
  <pageSetup paperSize="9" scale="85" orientation="portrait" horizontalDpi="1200" verticalDpi="1200" r:id="rId1"/>
  <headerFooter>
    <oddFooter>&amp;L&amp;"Lucida Handwriting"&amp;08Sistem informatic proiectat de SofteH Plus srl. Tel:323.78.37&amp;R&amp;"Lucida Handwriting"&amp;08Data listarii:&amp;D  &amp;BPag.&amp;P</oddFooter>
  </headerFooter>
  <rowBreaks count="4" manualBreakCount="4">
    <brk id="48" max="16383" man="1"/>
    <brk id="93" max="16383" man="1"/>
    <brk id="138" max="16383" man="1"/>
    <brk id="18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AD70D-320C-4624-91AA-67213AD6F0E3}">
  <dimension ref="A1:AA104"/>
  <sheetViews>
    <sheetView topLeftCell="A63" workbookViewId="0">
      <selection activeCell="A106" sqref="A106:XFD109"/>
    </sheetView>
  </sheetViews>
  <sheetFormatPr defaultRowHeight="14.5" outlineLevelCol="1"/>
  <cols>
    <col min="1" max="1" width="0.26953125" style="1" customWidth="1"/>
    <col min="2" max="2" width="5.7265625" style="2" customWidth="1"/>
    <col min="3" max="3" width="25.26953125" style="3" customWidth="1"/>
    <col min="4" max="4" width="14.54296875" style="5" customWidth="1"/>
    <col min="5" max="5" width="14.54296875" customWidth="1"/>
    <col min="7" max="7" width="15.7265625" style="6" customWidth="1"/>
    <col min="8" max="8" width="14.54296875" style="7" customWidth="1"/>
    <col min="9" max="9" width="14.54296875" style="4" customWidth="1"/>
    <col min="10" max="10" width="0" hidden="1" customWidth="1" outlineLevel="1"/>
    <col min="11" max="19" width="0" style="4" hidden="1" customWidth="1" outlineLevel="1"/>
    <col min="20" max="20" width="8.7265625" collapsed="1"/>
  </cols>
  <sheetData>
    <row r="1" spans="1:27" ht="12" customHeight="1">
      <c r="A1" s="64"/>
      <c r="B1" s="65" t="s">
        <v>245</v>
      </c>
      <c r="C1" s="65"/>
      <c r="D1" s="65"/>
      <c r="E1" s="65" t="s">
        <v>252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4"/>
    </row>
    <row r="2" spans="1:27" ht="28.5" customHeight="1">
      <c r="A2" s="64"/>
      <c r="B2" s="65" t="s">
        <v>247</v>
      </c>
      <c r="C2" s="65"/>
      <c r="D2" s="65"/>
      <c r="E2" s="65" t="s">
        <v>248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249</v>
      </c>
      <c r="C3" s="65"/>
      <c r="D3" s="65"/>
      <c r="E3" s="65" t="s">
        <v>251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250</v>
      </c>
      <c r="C4" s="65"/>
      <c r="D4" s="65"/>
      <c r="E4" s="65" t="s">
        <v>336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24.75" customHeight="1">
      <c r="A5" s="66" t="s">
        <v>0</v>
      </c>
      <c r="B5" s="66"/>
      <c r="C5" s="66"/>
      <c r="D5" s="66"/>
      <c r="E5" s="66"/>
      <c r="F5" s="66"/>
      <c r="G5" s="66"/>
      <c r="H5" s="66"/>
      <c r="I5" s="66"/>
      <c r="J5">
        <v>1</v>
      </c>
    </row>
    <row r="6" spans="1:27" ht="43.5" customHeight="1" thickBot="1">
      <c r="A6" s="49" t="s">
        <v>1</v>
      </c>
      <c r="B6" s="42"/>
      <c r="C6" s="42"/>
      <c r="D6" s="42"/>
      <c r="E6" s="42"/>
      <c r="F6" s="42"/>
      <c r="G6" s="42"/>
      <c r="H6" s="42"/>
      <c r="I6" s="42"/>
    </row>
    <row r="7" spans="1:27">
      <c r="A7" s="11"/>
      <c r="B7" s="12" t="s">
        <v>4</v>
      </c>
      <c r="C7" s="13" t="s">
        <v>5</v>
      </c>
      <c r="D7" s="14" t="s">
        <v>6</v>
      </c>
      <c r="E7" s="15"/>
      <c r="F7" s="15"/>
      <c r="G7" s="16" t="s">
        <v>7</v>
      </c>
      <c r="H7" s="17" t="s">
        <v>8</v>
      </c>
      <c r="I7" s="18" t="s">
        <v>9</v>
      </c>
    </row>
    <row r="8" spans="1:27">
      <c r="B8" s="2" t="s">
        <v>10</v>
      </c>
      <c r="C8" s="3" t="s">
        <v>11</v>
      </c>
      <c r="D8" s="8"/>
      <c r="E8" s="9"/>
      <c r="F8" s="9"/>
      <c r="H8" s="10" t="s">
        <v>12</v>
      </c>
    </row>
    <row r="9" spans="1:27">
      <c r="C9" s="3" t="s">
        <v>13</v>
      </c>
      <c r="D9" s="8"/>
      <c r="E9" s="9"/>
      <c r="F9" s="9"/>
      <c r="H9" s="10" t="s">
        <v>14</v>
      </c>
    </row>
    <row r="10" spans="1:27">
      <c r="C10" s="3" t="s">
        <v>15</v>
      </c>
      <c r="D10" s="8"/>
      <c r="E10" s="9"/>
      <c r="F10" s="9"/>
      <c r="H10" s="10" t="s">
        <v>16</v>
      </c>
    </row>
    <row r="11" spans="1:27">
      <c r="C11" s="3" t="s">
        <v>17</v>
      </c>
      <c r="D11" s="8"/>
      <c r="E11" s="9"/>
      <c r="F11" s="9"/>
      <c r="H11" s="10" t="s">
        <v>18</v>
      </c>
    </row>
    <row r="12" spans="1:27">
      <c r="C12" s="3" t="s">
        <v>19</v>
      </c>
      <c r="D12" s="8"/>
      <c r="E12" s="9"/>
      <c r="F12" s="9"/>
      <c r="H12" s="10" t="s">
        <v>20</v>
      </c>
    </row>
    <row r="13" spans="1:27">
      <c r="A13" s="11"/>
      <c r="B13" s="12">
        <v>1</v>
      </c>
      <c r="C13" s="13" t="s">
        <v>318</v>
      </c>
      <c r="D13" s="19" t="s">
        <v>76</v>
      </c>
      <c r="E13" s="20"/>
      <c r="F13" s="20"/>
      <c r="G13" s="16">
        <v>3</v>
      </c>
      <c r="H13" s="21"/>
      <c r="I13" s="18">
        <f>G13*H13</f>
        <v>0</v>
      </c>
      <c r="J13">
        <v>1</v>
      </c>
    </row>
    <row r="14" spans="1:27">
      <c r="D14" s="22" t="str">
        <f>SUBSTITUTE("Sp.mat: 0.00%",".",IF(VALUE("1.2")=1.2,".",","),2)</f>
        <v>Sp.mat: 0,00%</v>
      </c>
      <c r="F14" s="22" t="str">
        <f>SUBSTITUTE("Sp.man: 11593.60%",".",IF(VALUE("1.2")=1.2,".",","),2)</f>
        <v>Sp.man: 11593,60%</v>
      </c>
      <c r="G14" s="22" t="str">
        <f>SUBSTITUTE("Sp.uti: 55.62%",".",IF(VALUE("1.2")=1.2,".",","),2)</f>
        <v>Sp.uti: 55,62%</v>
      </c>
      <c r="I14" s="4">
        <f>G13*H14</f>
        <v>0</v>
      </c>
      <c r="J14">
        <v>2</v>
      </c>
    </row>
    <row r="15" spans="1:27">
      <c r="A15" s="41" t="s">
        <v>319</v>
      </c>
      <c r="B15" s="42"/>
      <c r="C15" s="42"/>
      <c r="D15" s="42"/>
      <c r="E15" s="42"/>
      <c r="F15" s="42"/>
      <c r="G15" s="42"/>
      <c r="I15" s="4">
        <f>G13*H15</f>
        <v>0</v>
      </c>
      <c r="J15">
        <v>3</v>
      </c>
      <c r="K15" s="4">
        <v>0</v>
      </c>
      <c r="L15" s="4">
        <v>0</v>
      </c>
      <c r="M15" s="4">
        <f>I15-K15-L15</f>
        <v>0</v>
      </c>
    </row>
    <row r="16" spans="1:27">
      <c r="A16" s="42"/>
      <c r="B16" s="42"/>
      <c r="C16" s="42"/>
      <c r="D16" s="42"/>
      <c r="E16" s="42"/>
      <c r="F16" s="42"/>
      <c r="G16" s="42"/>
      <c r="I16" s="4">
        <f>G13*H16</f>
        <v>0</v>
      </c>
      <c r="J16">
        <v>4</v>
      </c>
      <c r="N16" s="4">
        <f>IF(ISERR(SEARCH("TRA* 82",C13)),IF(Q16+R16+S16=0,0,I16*(Q16/(Q16+R16+S16))),I16)</f>
        <v>0</v>
      </c>
      <c r="O16" s="4">
        <f>IF(ISERR(SEARCH("TRA* 82",C13)),IF(Q16+R16+S16=0,0,I16*(R16/(Q16+R16+S16))),0)</f>
        <v>0</v>
      </c>
      <c r="P16" s="4">
        <f>IF(ISERR(SEARCH("TRA* 82",C13)),I16-N16-O16,0)</f>
        <v>0</v>
      </c>
      <c r="Q16" s="4">
        <v>0</v>
      </c>
      <c r="R16" s="4">
        <v>0</v>
      </c>
      <c r="S16" s="4">
        <v>0</v>
      </c>
    </row>
    <row r="17" spans="1:19">
      <c r="A17" s="39" t="s">
        <v>320</v>
      </c>
      <c r="B17" s="40"/>
      <c r="C17" s="40"/>
      <c r="D17" s="40"/>
      <c r="E17" s="40"/>
      <c r="F17" s="40"/>
      <c r="G17" s="40"/>
      <c r="H17" s="25">
        <f>H13+H14+H15+H16</f>
        <v>0</v>
      </c>
      <c r="I17" s="26">
        <f>I13+I14+I15+I16</f>
        <v>0</v>
      </c>
      <c r="J17">
        <v>5</v>
      </c>
    </row>
    <row r="18" spans="1:19">
      <c r="B18" s="2">
        <v>2</v>
      </c>
      <c r="C18" s="3" t="s">
        <v>321</v>
      </c>
      <c r="D18" s="5" t="s">
        <v>76</v>
      </c>
      <c r="G18" s="6">
        <v>2</v>
      </c>
      <c r="I18" s="4">
        <f>G18*H18</f>
        <v>0</v>
      </c>
      <c r="J18">
        <v>1</v>
      </c>
    </row>
    <row r="19" spans="1:19">
      <c r="D19" s="22" t="str">
        <f>SUBSTITUTE("Sp.mat: 0.00%",".",IF(VALUE("1.2")=1.2,".",","),2)</f>
        <v>Sp.mat: 0,00%</v>
      </c>
      <c r="F19" s="22" t="str">
        <f>SUBSTITUTE("Sp.man: 179.44%",".",IF(VALUE("1.2")=1.2,".",","),2)</f>
        <v>Sp.man: 179,44%</v>
      </c>
      <c r="G19" s="22" t="str">
        <f>SUBSTITUTE("Sp.uti: 0.00%",".",IF(VALUE("1.2")=1.2,".",","),2)</f>
        <v>Sp.uti: 0,00%</v>
      </c>
      <c r="I19" s="4">
        <f>G18*H19</f>
        <v>0</v>
      </c>
      <c r="J19">
        <v>2</v>
      </c>
    </row>
    <row r="20" spans="1:19">
      <c r="A20" s="41" t="s">
        <v>322</v>
      </c>
      <c r="B20" s="42"/>
      <c r="C20" s="42"/>
      <c r="D20" s="42"/>
      <c r="E20" s="42"/>
      <c r="F20" s="42"/>
      <c r="G20" s="42"/>
      <c r="I20" s="4">
        <f>G18*H20</f>
        <v>0</v>
      </c>
      <c r="J20">
        <v>3</v>
      </c>
      <c r="K20" s="4">
        <v>0</v>
      </c>
      <c r="L20" s="4">
        <v>0</v>
      </c>
      <c r="M20" s="4">
        <f>I20-K20-L20</f>
        <v>0</v>
      </c>
    </row>
    <row r="21" spans="1:19">
      <c r="A21" s="42"/>
      <c r="B21" s="42"/>
      <c r="C21" s="42"/>
      <c r="D21" s="42"/>
      <c r="E21" s="42"/>
      <c r="F21" s="42"/>
      <c r="G21" s="42"/>
      <c r="I21" s="4">
        <f>G18*H21</f>
        <v>0</v>
      </c>
      <c r="J21">
        <v>4</v>
      </c>
      <c r="N21" s="4">
        <f>IF(ISERR(SEARCH("TRA* 82",C18)),IF(Q21+R21+S21=0,0,I21*(Q21/(Q21+R21+S21))),I21)</f>
        <v>0</v>
      </c>
      <c r="O21" s="4">
        <f>IF(ISERR(SEARCH("TRA* 82",C18)),IF(Q21+R21+S21=0,0,I21*(R21/(Q21+R21+S21))),0)</f>
        <v>0</v>
      </c>
      <c r="P21" s="4">
        <f>IF(ISERR(SEARCH("TRA* 82",C18)),I21-N21-O21,0)</f>
        <v>0</v>
      </c>
      <c r="Q21" s="4">
        <v>0</v>
      </c>
      <c r="R21" s="4">
        <v>0</v>
      </c>
      <c r="S21" s="4">
        <v>0</v>
      </c>
    </row>
    <row r="22" spans="1:19">
      <c r="A22" s="39" t="s">
        <v>323</v>
      </c>
      <c r="B22" s="40"/>
      <c r="C22" s="40"/>
      <c r="D22" s="40"/>
      <c r="E22" s="40"/>
      <c r="F22" s="40"/>
      <c r="G22" s="40"/>
      <c r="H22" s="25">
        <f>H18+H19+H20+H21</f>
        <v>0</v>
      </c>
      <c r="I22" s="26">
        <f>I18+I19+I20+I21</f>
        <v>0</v>
      </c>
      <c r="J22">
        <v>5</v>
      </c>
    </row>
    <row r="23" spans="1:19">
      <c r="B23" s="2">
        <v>3</v>
      </c>
      <c r="C23" s="3" t="s">
        <v>324</v>
      </c>
      <c r="D23" s="5" t="s">
        <v>76</v>
      </c>
      <c r="G23" s="6">
        <v>2</v>
      </c>
      <c r="I23" s="4">
        <f>G23*H23</f>
        <v>0</v>
      </c>
      <c r="J23">
        <v>1</v>
      </c>
    </row>
    <row r="24" spans="1:19">
      <c r="D24" s="22" t="str">
        <f>SUBSTITUTE("Sp.mat: 0.00%",".",IF(VALUE("1.2")=1.2,".",","),2)</f>
        <v>Sp.mat: 0,00%</v>
      </c>
      <c r="F24" s="22" t="str">
        <f>SUBSTITUTE("Sp.man: 0.00%",".",IF(VALUE("1.2")=1.2,".",","),2)</f>
        <v>Sp.man: 0,00%</v>
      </c>
      <c r="G24" s="22" t="str">
        <f>SUBSTITUTE("Sp.uti: 0.00%",".",IF(VALUE("1.2")=1.2,".",","),2)</f>
        <v>Sp.uti: 0,00%</v>
      </c>
      <c r="I24" s="4">
        <f>G23*H24</f>
        <v>0</v>
      </c>
      <c r="J24">
        <v>2</v>
      </c>
    </row>
    <row r="25" spans="1:19">
      <c r="A25" s="41" t="s">
        <v>325</v>
      </c>
      <c r="B25" s="42"/>
      <c r="C25" s="42"/>
      <c r="D25" s="42"/>
      <c r="E25" s="42"/>
      <c r="F25" s="42"/>
      <c r="G25" s="42"/>
      <c r="I25" s="4">
        <f>G23*H25</f>
        <v>0</v>
      </c>
      <c r="J25">
        <v>3</v>
      </c>
      <c r="K25" s="4">
        <v>0</v>
      </c>
      <c r="L25" s="4">
        <v>0</v>
      </c>
      <c r="M25" s="4">
        <f>I25-K25-L25</f>
        <v>0</v>
      </c>
    </row>
    <row r="26" spans="1:19">
      <c r="A26" s="42"/>
      <c r="B26" s="42"/>
      <c r="C26" s="42"/>
      <c r="D26" s="42"/>
      <c r="E26" s="42"/>
      <c r="F26" s="42"/>
      <c r="G26" s="42"/>
      <c r="I26" s="4">
        <f>G23*H26</f>
        <v>0</v>
      </c>
      <c r="J26">
        <v>4</v>
      </c>
      <c r="N26" s="4">
        <f>IF(ISERR(SEARCH("TRA* 82",C23)),IF(Q26+R26+S26=0,0,I26*(Q26/(Q26+R26+S26))),I26)</f>
        <v>0</v>
      </c>
      <c r="O26" s="4">
        <f>IF(ISERR(SEARCH("TRA* 82",C23)),IF(Q26+R26+S26=0,0,I26*(R26/(Q26+R26+S26))),0)</f>
        <v>0</v>
      </c>
      <c r="P26" s="4">
        <f>IF(ISERR(SEARCH("TRA* 82",C23)),I26-N26-O26,0)</f>
        <v>0</v>
      </c>
      <c r="Q26" s="4">
        <v>0</v>
      </c>
      <c r="R26" s="4">
        <v>0</v>
      </c>
      <c r="S26" s="4">
        <v>0</v>
      </c>
    </row>
    <row r="27" spans="1:19">
      <c r="A27" s="39" t="s">
        <v>24</v>
      </c>
      <c r="B27" s="40"/>
      <c r="C27" s="40"/>
      <c r="D27" s="40"/>
      <c r="E27" s="40"/>
      <c r="F27" s="40"/>
      <c r="G27" s="40"/>
      <c r="H27" s="25">
        <f>H23+H24+H25+H26</f>
        <v>0</v>
      </c>
      <c r="I27" s="26">
        <f>I23+I24+I25+I26</f>
        <v>0</v>
      </c>
      <c r="J27">
        <v>5</v>
      </c>
    </row>
    <row r="28" spans="1:19">
      <c r="B28" s="2">
        <v>4</v>
      </c>
      <c r="C28" s="3" t="s">
        <v>326</v>
      </c>
      <c r="D28" s="5" t="s">
        <v>178</v>
      </c>
      <c r="G28" s="6">
        <v>20000</v>
      </c>
      <c r="I28" s="4">
        <f>G28*H28</f>
        <v>0</v>
      </c>
      <c r="J28">
        <v>1</v>
      </c>
    </row>
    <row r="29" spans="1:19">
      <c r="D29" s="22" t="str">
        <f>SUBSTITUTE("Sp.mat: 0.00%",".",IF(VALUE("1.2")=1.2,".",","),2)</f>
        <v>Sp.mat: 0,00%</v>
      </c>
      <c r="F29" s="22" t="str">
        <f>SUBSTITUTE("Sp.man: 0.00%",".",IF(VALUE("1.2")=1.2,".",","),2)</f>
        <v>Sp.man: 0,00%</v>
      </c>
      <c r="G29" s="22" t="str">
        <f>SUBSTITUTE("Sp.uti: 0.00%",".",IF(VALUE("1.2")=1.2,".",","),2)</f>
        <v>Sp.uti: 0,00%</v>
      </c>
      <c r="I29" s="4">
        <f>G28*H29</f>
        <v>0</v>
      </c>
      <c r="J29">
        <v>2</v>
      </c>
    </row>
    <row r="30" spans="1:19">
      <c r="A30" s="41" t="s">
        <v>327</v>
      </c>
      <c r="B30" s="42"/>
      <c r="C30" s="42"/>
      <c r="D30" s="42"/>
      <c r="E30" s="42"/>
      <c r="F30" s="42"/>
      <c r="G30" s="42"/>
      <c r="I30" s="4">
        <f>G28*H30</f>
        <v>0</v>
      </c>
      <c r="J30">
        <v>3</v>
      </c>
      <c r="K30" s="4">
        <v>0</v>
      </c>
      <c r="L30" s="4">
        <v>0</v>
      </c>
      <c r="M30" s="4">
        <f>I30-K30-L30</f>
        <v>0</v>
      </c>
    </row>
    <row r="31" spans="1:19">
      <c r="A31" s="42"/>
      <c r="B31" s="42"/>
      <c r="C31" s="42"/>
      <c r="D31" s="42"/>
      <c r="E31" s="42"/>
      <c r="F31" s="42"/>
      <c r="G31" s="42"/>
      <c r="I31" s="4">
        <f>G28*H31</f>
        <v>0</v>
      </c>
      <c r="J31">
        <v>4</v>
      </c>
      <c r="N31" s="4">
        <f>IF(ISERR(SEARCH("TRA* 82",C28)),IF(Q31+R31+S31=0,0,I31*(Q31/(Q31+R31+S31))),I31)</f>
        <v>0</v>
      </c>
      <c r="O31" s="4">
        <f>IF(ISERR(SEARCH("TRA* 82",C28)),IF(Q31+R31+S31=0,0,I31*(R31/(Q31+R31+S31))),0)</f>
        <v>0</v>
      </c>
      <c r="P31" s="4">
        <f>IF(ISERR(SEARCH("TRA* 82",C28)),I31-N31-O31,0)</f>
        <v>0</v>
      </c>
      <c r="Q31" s="4">
        <v>0</v>
      </c>
      <c r="R31" s="4">
        <v>0</v>
      </c>
      <c r="S31" s="4">
        <v>0</v>
      </c>
    </row>
    <row r="32" spans="1:19">
      <c r="A32" s="39" t="s">
        <v>24</v>
      </c>
      <c r="B32" s="40"/>
      <c r="C32" s="40"/>
      <c r="D32" s="40"/>
      <c r="E32" s="40"/>
      <c r="F32" s="40"/>
      <c r="G32" s="40"/>
      <c r="H32" s="25">
        <f>H28+H29+H30+H31</f>
        <v>0</v>
      </c>
      <c r="I32" s="26">
        <f>I28+I29+I30+I31</f>
        <v>0</v>
      </c>
      <c r="J32">
        <v>5</v>
      </c>
    </row>
    <row r="33" spans="1:19">
      <c r="B33" s="2">
        <v>5</v>
      </c>
      <c r="C33" s="3" t="s">
        <v>177</v>
      </c>
      <c r="D33" s="5" t="s">
        <v>178</v>
      </c>
      <c r="G33" s="6">
        <v>90000</v>
      </c>
      <c r="I33" s="4">
        <f>G33*H33</f>
        <v>0</v>
      </c>
      <c r="J33">
        <v>1</v>
      </c>
    </row>
    <row r="34" spans="1:19">
      <c r="D34" s="22" t="str">
        <f>SUBSTITUTE("Sp.mat: 0.00%",".",IF(VALUE("1.2")=1.2,".",","),2)</f>
        <v>Sp.mat: 0,00%</v>
      </c>
      <c r="F34" s="22" t="str">
        <f>SUBSTITUTE("Sp.man: 0.00%",".",IF(VALUE("1.2")=1.2,".",","),2)</f>
        <v>Sp.man: 0,00%</v>
      </c>
      <c r="G34" s="22" t="str">
        <f>SUBSTITUTE("Sp.uti: 0.00%",".",IF(VALUE("1.2")=1.2,".",","),2)</f>
        <v>Sp.uti: 0,00%</v>
      </c>
      <c r="I34" s="4">
        <f>G33*H34</f>
        <v>0</v>
      </c>
      <c r="J34">
        <v>2</v>
      </c>
    </row>
    <row r="35" spans="1:19">
      <c r="A35" s="41" t="s">
        <v>328</v>
      </c>
      <c r="B35" s="42"/>
      <c r="C35" s="42"/>
      <c r="D35" s="42"/>
      <c r="E35" s="42"/>
      <c r="F35" s="42"/>
      <c r="G35" s="42"/>
      <c r="I35" s="4">
        <f>G33*H35</f>
        <v>0</v>
      </c>
      <c r="J35">
        <v>3</v>
      </c>
      <c r="K35" s="4">
        <v>0</v>
      </c>
      <c r="L35" s="4">
        <v>0</v>
      </c>
      <c r="M35" s="4">
        <f>I35-K35-L35</f>
        <v>0</v>
      </c>
    </row>
    <row r="36" spans="1:19">
      <c r="A36" s="42"/>
      <c r="B36" s="42"/>
      <c r="C36" s="42"/>
      <c r="D36" s="42"/>
      <c r="E36" s="42"/>
      <c r="F36" s="42"/>
      <c r="G36" s="42"/>
      <c r="I36" s="4">
        <f>G33*H36</f>
        <v>0</v>
      </c>
      <c r="J36">
        <v>4</v>
      </c>
      <c r="N36" s="4">
        <f>IF(ISERR(SEARCH("TRA* 82",C33)),IF(Q36+R36+S36=0,0,I36*(Q36/(Q36+R36+S36))),I36)</f>
        <v>0</v>
      </c>
      <c r="O36" s="4">
        <f>IF(ISERR(SEARCH("TRA* 82",C33)),IF(Q36+R36+S36=0,0,I36*(R36/(Q36+R36+S36))),0)</f>
        <v>0</v>
      </c>
      <c r="P36" s="4">
        <f>IF(ISERR(SEARCH("TRA* 82",C33)),I36-N36-O36,0)</f>
        <v>0</v>
      </c>
      <c r="Q36" s="4">
        <v>0</v>
      </c>
      <c r="R36" s="4">
        <v>0</v>
      </c>
      <c r="S36" s="4">
        <v>0</v>
      </c>
    </row>
    <row r="37" spans="1:19">
      <c r="A37" s="39" t="s">
        <v>24</v>
      </c>
      <c r="B37" s="40"/>
      <c r="C37" s="40"/>
      <c r="D37" s="40"/>
      <c r="E37" s="40"/>
      <c r="F37" s="40"/>
      <c r="G37" s="40"/>
      <c r="H37" s="25">
        <f>H33+H34+H35+H36</f>
        <v>0</v>
      </c>
      <c r="I37" s="26">
        <f>I33+I34+I35+I36</f>
        <v>0</v>
      </c>
      <c r="J37">
        <v>5</v>
      </c>
    </row>
    <row r="38" spans="1:19">
      <c r="B38" s="2">
        <v>6</v>
      </c>
      <c r="C38" s="3" t="s">
        <v>329</v>
      </c>
      <c r="D38" s="5" t="s">
        <v>178</v>
      </c>
      <c r="G38" s="6">
        <v>700</v>
      </c>
      <c r="I38" s="4">
        <f>G38*H38</f>
        <v>0</v>
      </c>
      <c r="J38">
        <v>1</v>
      </c>
    </row>
    <row r="39" spans="1:19">
      <c r="D39" s="22" t="str">
        <f>SUBSTITUTE("Sp.mat: 0.00%",".",IF(VALUE("1.2")=1.2,".",","),2)</f>
        <v>Sp.mat: 0,00%</v>
      </c>
      <c r="F39" s="22" t="str">
        <f>SUBSTITUTE("Sp.man: 0.00%",".",IF(VALUE("1.2")=1.2,".",","),2)</f>
        <v>Sp.man: 0,00%</v>
      </c>
      <c r="G39" s="22" t="str">
        <f>SUBSTITUTE("Sp.uti: 0.00%",".",IF(VALUE("1.2")=1.2,".",","),2)</f>
        <v>Sp.uti: 0,00%</v>
      </c>
      <c r="I39" s="4">
        <f>G38*H39</f>
        <v>0</v>
      </c>
      <c r="J39">
        <v>2</v>
      </c>
    </row>
    <row r="40" spans="1:19">
      <c r="A40" s="41" t="s">
        <v>330</v>
      </c>
      <c r="B40" s="42"/>
      <c r="C40" s="42"/>
      <c r="D40" s="42"/>
      <c r="E40" s="42"/>
      <c r="F40" s="42"/>
      <c r="G40" s="42"/>
      <c r="I40" s="4">
        <f>G38*H40</f>
        <v>0</v>
      </c>
      <c r="J40">
        <v>3</v>
      </c>
      <c r="K40" s="4">
        <v>0</v>
      </c>
      <c r="L40" s="4">
        <v>0</v>
      </c>
      <c r="M40" s="4">
        <f>I40-K40-L40</f>
        <v>0</v>
      </c>
    </row>
    <row r="41" spans="1:19">
      <c r="A41" s="42"/>
      <c r="B41" s="42"/>
      <c r="C41" s="42"/>
      <c r="D41" s="42"/>
      <c r="E41" s="42"/>
      <c r="F41" s="42"/>
      <c r="G41" s="42"/>
      <c r="I41" s="4">
        <f>G38*H41</f>
        <v>0</v>
      </c>
      <c r="J41">
        <v>4</v>
      </c>
      <c r="N41" s="4">
        <f>IF(ISERR(SEARCH("TRA* 82",C38)),IF(Q41+R41+S41=0,0,I41*(Q41/(Q41+R41+S41))),I41)</f>
        <v>0</v>
      </c>
      <c r="O41" s="4">
        <f>IF(ISERR(SEARCH("TRA* 82",C38)),IF(Q41+R41+S41=0,0,I41*(R41/(Q41+R41+S41))),0)</f>
        <v>0</v>
      </c>
      <c r="P41" s="4">
        <f>IF(ISERR(SEARCH("TRA* 82",C38)),I41-N41-O41,0)</f>
        <v>0</v>
      </c>
      <c r="Q41" s="4">
        <v>0</v>
      </c>
      <c r="R41" s="4">
        <v>0</v>
      </c>
      <c r="S41" s="4">
        <v>0</v>
      </c>
    </row>
    <row r="42" spans="1:19">
      <c r="A42" s="39" t="s">
        <v>24</v>
      </c>
      <c r="B42" s="40"/>
      <c r="C42" s="40"/>
      <c r="D42" s="40"/>
      <c r="E42" s="40"/>
      <c r="F42" s="40"/>
      <c r="G42" s="40"/>
      <c r="H42" s="25">
        <f>H38+H39+H40+H41</f>
        <v>0</v>
      </c>
      <c r="I42" s="26">
        <f>I38+I39+I40+I41</f>
        <v>0</v>
      </c>
      <c r="J42">
        <v>5</v>
      </c>
    </row>
    <row r="43" spans="1:19">
      <c r="B43" s="2">
        <v>7</v>
      </c>
      <c r="C43" s="3" t="s">
        <v>331</v>
      </c>
      <c r="D43" s="5" t="s">
        <v>178</v>
      </c>
      <c r="G43" s="6">
        <v>1000</v>
      </c>
      <c r="I43" s="4">
        <f>G43*H43</f>
        <v>0</v>
      </c>
      <c r="J43">
        <v>1</v>
      </c>
    </row>
    <row r="44" spans="1:19">
      <c r="D44" s="22" t="str">
        <f>SUBSTITUTE("Sp.mat: 0.00%",".",IF(VALUE("1.2")=1.2,".",","),2)</f>
        <v>Sp.mat: 0,00%</v>
      </c>
      <c r="F44" s="22" t="str">
        <f>SUBSTITUTE("Sp.man: 0.00%",".",IF(VALUE("1.2")=1.2,".",","),2)</f>
        <v>Sp.man: 0,00%</v>
      </c>
      <c r="G44" s="22" t="str">
        <f>SUBSTITUTE("Sp.uti: 0.00%",".",IF(VALUE("1.2")=1.2,".",","),2)</f>
        <v>Sp.uti: 0,00%</v>
      </c>
      <c r="I44" s="4">
        <f>G43*H44</f>
        <v>0</v>
      </c>
      <c r="J44">
        <v>2</v>
      </c>
    </row>
    <row r="45" spans="1:19">
      <c r="A45" s="41" t="s">
        <v>332</v>
      </c>
      <c r="B45" s="42"/>
      <c r="C45" s="42"/>
      <c r="D45" s="42"/>
      <c r="E45" s="42"/>
      <c r="F45" s="42"/>
      <c r="G45" s="42"/>
      <c r="I45" s="4">
        <f>G43*H45</f>
        <v>0</v>
      </c>
      <c r="J45">
        <v>3</v>
      </c>
      <c r="K45" s="4">
        <v>0</v>
      </c>
      <c r="L45" s="4">
        <v>0</v>
      </c>
      <c r="M45" s="4">
        <f>I45-K45-L45</f>
        <v>0</v>
      </c>
    </row>
    <row r="46" spans="1:19">
      <c r="A46" s="42"/>
      <c r="B46" s="42"/>
      <c r="C46" s="42"/>
      <c r="D46" s="42"/>
      <c r="E46" s="42"/>
      <c r="F46" s="42"/>
      <c r="G46" s="42"/>
      <c r="I46" s="4">
        <f>G43*H46</f>
        <v>0</v>
      </c>
      <c r="J46">
        <v>4</v>
      </c>
      <c r="N46" s="4">
        <f>IF(ISERR(SEARCH("TRA* 82",C43)),IF(Q46+R46+S46=0,0,I46*(Q46/(Q46+R46+S46))),I46)</f>
        <v>0</v>
      </c>
      <c r="O46" s="4">
        <f>IF(ISERR(SEARCH("TRA* 82",C43)),IF(Q46+R46+S46=0,0,I46*(R46/(Q46+R46+S46))),0)</f>
        <v>0</v>
      </c>
      <c r="P46" s="4">
        <f>IF(ISERR(SEARCH("TRA* 82",C43)),I46-N46-O46,0)</f>
        <v>0</v>
      </c>
      <c r="Q46" s="4">
        <v>1000</v>
      </c>
      <c r="R46" s="4">
        <v>0</v>
      </c>
      <c r="S46" s="4">
        <v>0</v>
      </c>
    </row>
    <row r="47" spans="1:19">
      <c r="A47" s="39" t="s">
        <v>24</v>
      </c>
      <c r="B47" s="40"/>
      <c r="C47" s="40"/>
      <c r="D47" s="40"/>
      <c r="E47" s="40"/>
      <c r="F47" s="40"/>
      <c r="G47" s="40"/>
      <c r="H47" s="25">
        <f>H43+H44+H45+H46</f>
        <v>0</v>
      </c>
      <c r="I47" s="26">
        <f>I43+I44+I45+I46</f>
        <v>0</v>
      </c>
      <c r="J47">
        <v>5</v>
      </c>
    </row>
    <row r="48" spans="1:19">
      <c r="B48" s="2">
        <v>8</v>
      </c>
      <c r="C48" s="3" t="s">
        <v>326</v>
      </c>
      <c r="D48" s="5" t="s">
        <v>178</v>
      </c>
      <c r="G48" s="6">
        <v>7500</v>
      </c>
      <c r="I48" s="4">
        <f>G48*H48</f>
        <v>0</v>
      </c>
      <c r="J48">
        <v>1</v>
      </c>
    </row>
    <row r="49" spans="1:19">
      <c r="D49" s="22" t="str">
        <f>SUBSTITUTE("Sp.mat: 0.00%",".",IF(VALUE("1.2")=1.2,".",","),2)</f>
        <v>Sp.mat: 0,00%</v>
      </c>
      <c r="F49" s="22" t="str">
        <f>SUBSTITUTE("Sp.man: 0.00%",".",IF(VALUE("1.2")=1.2,".",","),2)</f>
        <v>Sp.man: 0,00%</v>
      </c>
      <c r="G49" s="22" t="str">
        <f>SUBSTITUTE("Sp.uti: 0.00%",".",IF(VALUE("1.2")=1.2,".",","),2)</f>
        <v>Sp.uti: 0,00%</v>
      </c>
      <c r="I49" s="4">
        <f>G48*H49</f>
        <v>0</v>
      </c>
      <c r="J49">
        <v>2</v>
      </c>
    </row>
    <row r="50" spans="1:19">
      <c r="A50" s="41" t="s">
        <v>333</v>
      </c>
      <c r="B50" s="42"/>
      <c r="C50" s="42"/>
      <c r="D50" s="42"/>
      <c r="E50" s="42"/>
      <c r="F50" s="42"/>
      <c r="G50" s="42"/>
      <c r="I50" s="4">
        <f>G48*H50</f>
        <v>0</v>
      </c>
      <c r="J50">
        <v>3</v>
      </c>
      <c r="K50" s="4">
        <v>0</v>
      </c>
      <c r="L50" s="4">
        <v>0</v>
      </c>
      <c r="M50" s="4">
        <f>I50-K50-L50</f>
        <v>0</v>
      </c>
    </row>
    <row r="51" spans="1:19">
      <c r="A51" s="42"/>
      <c r="B51" s="42"/>
      <c r="C51" s="42"/>
      <c r="D51" s="42"/>
      <c r="E51" s="42"/>
      <c r="F51" s="42"/>
      <c r="G51" s="42"/>
      <c r="I51" s="4">
        <f>G48*H51</f>
        <v>0</v>
      </c>
      <c r="J51">
        <v>4</v>
      </c>
      <c r="N51" s="4">
        <f>IF(ISERR(SEARCH("TRA* 82",C48)),IF(Q51+R51+S51=0,0,I51*(Q51/(Q51+R51+S51))),I51)</f>
        <v>0</v>
      </c>
      <c r="O51" s="4">
        <f>IF(ISERR(SEARCH("TRA* 82",C48)),IF(Q51+R51+S51=0,0,I51*(R51/(Q51+R51+S51))),0)</f>
        <v>0</v>
      </c>
      <c r="P51" s="4">
        <f>IF(ISERR(SEARCH("TRA* 82",C48)),I51-N51-O51,0)</f>
        <v>0</v>
      </c>
      <c r="Q51" s="4">
        <v>0</v>
      </c>
      <c r="R51" s="4">
        <v>0</v>
      </c>
      <c r="S51" s="4">
        <v>0</v>
      </c>
    </row>
    <row r="52" spans="1:19">
      <c r="A52" s="39" t="s">
        <v>24</v>
      </c>
      <c r="B52" s="40"/>
      <c r="C52" s="40"/>
      <c r="D52" s="40"/>
      <c r="E52" s="40"/>
      <c r="F52" s="40"/>
      <c r="G52" s="40"/>
      <c r="H52" s="25">
        <f>H48+H49+H50+H51</f>
        <v>0</v>
      </c>
      <c r="I52" s="26">
        <f>I48+I49+I50+I51</f>
        <v>0</v>
      </c>
      <c r="J52">
        <v>5</v>
      </c>
    </row>
    <row r="53" spans="1:19">
      <c r="B53" s="2">
        <v>9</v>
      </c>
      <c r="C53" s="3" t="s">
        <v>177</v>
      </c>
      <c r="D53" s="5" t="s">
        <v>178</v>
      </c>
      <c r="G53" s="6">
        <v>20000</v>
      </c>
      <c r="I53" s="4">
        <f>G53*H53</f>
        <v>0</v>
      </c>
      <c r="J53">
        <v>1</v>
      </c>
    </row>
    <row r="54" spans="1:19">
      <c r="D54" s="22" t="str">
        <f>SUBSTITUTE("Sp.mat: 0.00%",".",IF(VALUE("1.2")=1.2,".",","),2)</f>
        <v>Sp.mat: 0,00%</v>
      </c>
      <c r="F54" s="22" t="str">
        <f>SUBSTITUTE("Sp.man: 0.00%",".",IF(VALUE("1.2")=1.2,".",","),2)</f>
        <v>Sp.man: 0,00%</v>
      </c>
      <c r="G54" s="22" t="str">
        <f>SUBSTITUTE("Sp.uti: 0.00%",".",IF(VALUE("1.2")=1.2,".",","),2)</f>
        <v>Sp.uti: 0,00%</v>
      </c>
      <c r="I54" s="4">
        <f>G53*H54</f>
        <v>0</v>
      </c>
      <c r="J54">
        <v>2</v>
      </c>
    </row>
    <row r="55" spans="1:19">
      <c r="A55" s="41" t="s">
        <v>334</v>
      </c>
      <c r="B55" s="42"/>
      <c r="C55" s="42"/>
      <c r="D55" s="42"/>
      <c r="E55" s="42"/>
      <c r="F55" s="42"/>
      <c r="G55" s="42"/>
      <c r="I55" s="4">
        <f>G53*H55</f>
        <v>0</v>
      </c>
      <c r="J55">
        <v>3</v>
      </c>
      <c r="K55" s="4">
        <v>0</v>
      </c>
      <c r="L55" s="4">
        <v>0</v>
      </c>
      <c r="M55" s="4">
        <f>I55-K55-L55</f>
        <v>0</v>
      </c>
    </row>
    <row r="56" spans="1:19">
      <c r="A56" s="42"/>
      <c r="B56" s="42"/>
      <c r="C56" s="42"/>
      <c r="D56" s="42"/>
      <c r="E56" s="42"/>
      <c r="F56" s="42"/>
      <c r="G56" s="42"/>
      <c r="I56" s="4">
        <f>G53*H56</f>
        <v>0</v>
      </c>
      <c r="J56">
        <v>4</v>
      </c>
      <c r="N56" s="4">
        <f>IF(ISERR(SEARCH("TRA* 82",C53)),IF(Q56+R56+S56=0,0,I56*(Q56/(Q56+R56+S56))),I56)</f>
        <v>0</v>
      </c>
      <c r="O56" s="4">
        <f>IF(ISERR(SEARCH("TRA* 82",C53)),IF(Q56+R56+S56=0,0,I56*(R56/(Q56+R56+S56))),0)</f>
        <v>0</v>
      </c>
      <c r="P56" s="4">
        <f>IF(ISERR(SEARCH("TRA* 82",C53)),I56-N56-O56,0)</f>
        <v>0</v>
      </c>
      <c r="Q56" s="4">
        <v>0</v>
      </c>
      <c r="R56" s="4">
        <v>0</v>
      </c>
      <c r="S56" s="4">
        <v>0</v>
      </c>
    </row>
    <row r="57" spans="1:19">
      <c r="A57" s="39" t="s">
        <v>24</v>
      </c>
      <c r="B57" s="40"/>
      <c r="C57" s="40"/>
      <c r="D57" s="40"/>
      <c r="E57" s="40"/>
      <c r="F57" s="40"/>
      <c r="G57" s="40"/>
      <c r="H57" s="25">
        <f>H53+H54+H55+H56</f>
        <v>0</v>
      </c>
      <c r="I57" s="26">
        <f>I53+I54+I55+I56</f>
        <v>0</v>
      </c>
      <c r="J57">
        <v>5</v>
      </c>
    </row>
    <row r="58" spans="1:19">
      <c r="B58" s="2">
        <v>10</v>
      </c>
      <c r="C58" s="3" t="s">
        <v>182</v>
      </c>
      <c r="D58" s="5" t="s">
        <v>178</v>
      </c>
      <c r="G58" s="6">
        <v>2000</v>
      </c>
      <c r="I58" s="4">
        <f>G58*H58</f>
        <v>0</v>
      </c>
      <c r="J58">
        <v>1</v>
      </c>
    </row>
    <row r="59" spans="1:19">
      <c r="D59" s="22" t="str">
        <f>SUBSTITUTE("Sp.mat: 0.00%",".",IF(VALUE("1.2")=1.2,".",","),2)</f>
        <v>Sp.mat: 0,00%</v>
      </c>
      <c r="F59" s="22" t="str">
        <f>SUBSTITUTE("Sp.man: 0.00%",".",IF(VALUE("1.2")=1.2,".",","),2)</f>
        <v>Sp.man: 0,00%</v>
      </c>
      <c r="G59" s="22" t="str">
        <f>SUBSTITUTE("Sp.uti: 0.00%",".",IF(VALUE("1.2")=1.2,".",","),2)</f>
        <v>Sp.uti: 0,00%</v>
      </c>
      <c r="I59" s="4">
        <f>G58*H59</f>
        <v>0</v>
      </c>
      <c r="J59">
        <v>2</v>
      </c>
    </row>
    <row r="60" spans="1:19">
      <c r="A60" s="41" t="s">
        <v>183</v>
      </c>
      <c r="B60" s="42"/>
      <c r="C60" s="42"/>
      <c r="D60" s="42"/>
      <c r="E60" s="42"/>
      <c r="F60" s="42"/>
      <c r="G60" s="42"/>
      <c r="I60" s="4">
        <f>G58*H60</f>
        <v>0</v>
      </c>
      <c r="J60">
        <v>3</v>
      </c>
      <c r="K60" s="4">
        <v>0</v>
      </c>
      <c r="L60" s="4">
        <v>0</v>
      </c>
      <c r="M60" s="4">
        <f>I60-K60-L60</f>
        <v>0</v>
      </c>
    </row>
    <row r="61" spans="1:19">
      <c r="A61" s="42"/>
      <c r="B61" s="42"/>
      <c r="C61" s="42"/>
      <c r="D61" s="42"/>
      <c r="E61" s="42"/>
      <c r="F61" s="42"/>
      <c r="G61" s="42"/>
      <c r="I61" s="4">
        <f>G58*H61</f>
        <v>0</v>
      </c>
      <c r="J61">
        <v>4</v>
      </c>
      <c r="N61" s="4">
        <f>IF(ISERR(SEARCH("TRA* 82",C58)),IF(Q61+R61+S61=0,0,I61*(Q61/(Q61+R61+S61))),I61)</f>
        <v>0</v>
      </c>
      <c r="O61" s="4">
        <f>IF(ISERR(SEARCH("TRA* 82",C58)),IF(Q61+R61+S61=0,0,I61*(R61/(Q61+R61+S61))),0)</f>
        <v>0</v>
      </c>
      <c r="P61" s="4">
        <f>IF(ISERR(SEARCH("TRA* 82",C58)),I61-N61-O61,0)</f>
        <v>0</v>
      </c>
      <c r="Q61" s="4">
        <v>2000</v>
      </c>
      <c r="R61" s="4">
        <v>0</v>
      </c>
      <c r="S61" s="4">
        <v>0</v>
      </c>
    </row>
    <row r="62" spans="1:19">
      <c r="A62" s="39" t="s">
        <v>335</v>
      </c>
      <c r="B62" s="40"/>
      <c r="C62" s="40"/>
      <c r="D62" s="40"/>
      <c r="E62" s="40"/>
      <c r="F62" s="40"/>
      <c r="G62" s="40"/>
      <c r="H62" s="25">
        <f>H58+H59+H60+H61</f>
        <v>0</v>
      </c>
      <c r="I62" s="26">
        <f>I58+I59+I60+I61</f>
        <v>0</v>
      </c>
      <c r="J62">
        <v>5</v>
      </c>
    </row>
    <row r="63" spans="1:19">
      <c r="B63" s="29" t="s">
        <v>114</v>
      </c>
      <c r="E63" s="4">
        <f>SUMIF(J13:J62,"1",I13:I62)</f>
        <v>0</v>
      </c>
      <c r="F63" s="4">
        <f>SUMIF(J13:J62,"2",I13:I62)</f>
        <v>0</v>
      </c>
      <c r="G63" s="4">
        <f>SUMIF(J13:J62,"3",I13:I62)</f>
        <v>0</v>
      </c>
      <c r="H63" s="4">
        <f>SUMIF(J13:J62,"4",I13:I62)</f>
        <v>0</v>
      </c>
      <c r="I63" s="4">
        <f>SUMIF(J13:J62,"5",I13:I62)</f>
        <v>0</v>
      </c>
      <c r="K63" s="4">
        <f>SUMIF(J13:J62,"3",K13:K62)</f>
        <v>0</v>
      </c>
      <c r="L63" s="4">
        <f>SUMIF(J13:J62,"3",L13:L62)</f>
        <v>0</v>
      </c>
      <c r="M63" s="4">
        <f>SUMIF(J13:J62,"3",M13:M62)</f>
        <v>0</v>
      </c>
      <c r="N63" s="4">
        <f>SUMIF(J13:J62,"4",N13:N62)</f>
        <v>0</v>
      </c>
      <c r="O63" s="4">
        <f>SUMIF(J13:J62,"4",O13:O62)</f>
        <v>0</v>
      </c>
      <c r="P63" s="4">
        <f>SUMIF(J13:J62,"4",P13:P62)</f>
        <v>0</v>
      </c>
      <c r="Q63" s="4">
        <f>SUMIF(J13:J62,"4",Q13:Q62)</f>
        <v>3000</v>
      </c>
      <c r="R63" s="4">
        <f>SUMIF(J13:J62,"4",R13:R62)</f>
        <v>0</v>
      </c>
      <c r="S63" s="4">
        <f>SUMIF(J13:J62,"4",S13:S62)</f>
        <v>0</v>
      </c>
    </row>
    <row r="64" spans="1:19" hidden="1">
      <c r="B64" s="29" t="s">
        <v>115</v>
      </c>
    </row>
    <row r="65" spans="2:9" hidden="1">
      <c r="B65" s="29" t="s">
        <v>116</v>
      </c>
      <c r="G65" s="4">
        <f>$K$63*1</f>
        <v>0</v>
      </c>
    </row>
    <row r="66" spans="2:9" hidden="1">
      <c r="B66" s="29" t="s">
        <v>117</v>
      </c>
      <c r="G66" s="4">
        <f>$L$63*1</f>
        <v>0</v>
      </c>
    </row>
    <row r="67" spans="2:9" hidden="1">
      <c r="B67" s="29" t="s">
        <v>118</v>
      </c>
      <c r="G67" s="4">
        <f>G63-G65-G66</f>
        <v>0</v>
      </c>
    </row>
    <row r="68" spans="2:9" hidden="1">
      <c r="B68" s="29" t="s">
        <v>119</v>
      </c>
      <c r="E68" s="4">
        <f>IF("G"="A",0*1,0)</f>
        <v>0</v>
      </c>
      <c r="I68" s="4">
        <f>E68</f>
        <v>0</v>
      </c>
    </row>
    <row r="69" spans="2:9" hidden="1">
      <c r="B69" s="29" t="s">
        <v>120</v>
      </c>
      <c r="D69" s="30" t="str">
        <f>CONCATENATE(TEXT(   1,REPLACE("#.####",2,1,"."))," x")</f>
        <v>1 x</v>
      </c>
      <c r="E69" s="4">
        <f>IF("G"="A",0*1,0)</f>
        <v>0</v>
      </c>
      <c r="I69" s="4">
        <f>E69*   1</f>
        <v>0</v>
      </c>
    </row>
    <row r="70" spans="2:9" hidden="1">
      <c r="B70" s="29" t="s">
        <v>121</v>
      </c>
      <c r="E70" s="4">
        <f xml:space="preserve">   1</f>
        <v>1</v>
      </c>
      <c r="F70" s="4">
        <f xml:space="preserve">   1</f>
        <v>1</v>
      </c>
      <c r="G70" s="4">
        <f xml:space="preserve">   1</f>
        <v>1</v>
      </c>
      <c r="H70" s="4">
        <f>IF(H63=0,1,H84/H63)</f>
        <v>1</v>
      </c>
    </row>
    <row r="71" spans="2:9" hidden="1">
      <c r="B71" s="29" t="s">
        <v>122</v>
      </c>
      <c r="E71" s="4">
        <f xml:space="preserve">   1-1</f>
        <v>0</v>
      </c>
      <c r="F71" s="4">
        <f xml:space="preserve">   1-1</f>
        <v>0</v>
      </c>
      <c r="G71" s="4">
        <f xml:space="preserve">   1-1</f>
        <v>0</v>
      </c>
      <c r="H71" s="4">
        <f>IF(H63=0,1,H84/H63)-1</f>
        <v>0</v>
      </c>
    </row>
    <row r="72" spans="2:9" hidden="1">
      <c r="B72" s="29" t="s">
        <v>123</v>
      </c>
      <c r="E72" s="4">
        <f>E73-(E63+I68+I69)</f>
        <v>0</v>
      </c>
      <c r="F72" s="4">
        <f>F73-F63</f>
        <v>0</v>
      </c>
      <c r="G72" s="4">
        <f>G73-G63</f>
        <v>0</v>
      </c>
      <c r="H72" s="4">
        <f>H73-H63</f>
        <v>0</v>
      </c>
    </row>
    <row r="73" spans="2:9" hidden="1">
      <c r="B73" s="29" t="s">
        <v>124</v>
      </c>
      <c r="E73" s="4">
        <f>(E63+I68+I69)*E70</f>
        <v>0</v>
      </c>
      <c r="F73" s="4">
        <f>F63*F70</f>
        <v>0</v>
      </c>
      <c r="G73" s="4">
        <f>G63*G70</f>
        <v>0</v>
      </c>
      <c r="H73" s="4">
        <f>H63*H70</f>
        <v>0</v>
      </c>
      <c r="I73" s="4">
        <f>SUM(E73:H73)</f>
        <v>0</v>
      </c>
    </row>
    <row r="74" spans="2:9">
      <c r="B74" s="31" t="s">
        <v>125</v>
      </c>
      <c r="C74" s="32"/>
      <c r="D74" s="33"/>
      <c r="E74" s="34"/>
      <c r="F74" s="34"/>
      <c r="G74" s="35"/>
      <c r="H74" s="24"/>
      <c r="I74" s="36"/>
    </row>
    <row r="75" spans="2:9" hidden="1">
      <c r="B75" s="29" t="str">
        <f>CONCATENATE("  ","Impozit manopera        ")</f>
        <v xml:space="preserve">  Impozit manopera        </v>
      </c>
      <c r="D75" s="30">
        <f xml:space="preserve">   0</f>
        <v>0</v>
      </c>
      <c r="F75" s="4">
        <f>F63*F70*D75</f>
        <v>0</v>
      </c>
      <c r="I75" s="4">
        <f t="shared" ref="I75:I82" si="0">F75</f>
        <v>0</v>
      </c>
    </row>
    <row r="76" spans="2:9">
      <c r="B76" s="29" t="str">
        <f>CONCATENATE("  ","Contributie asiguratori ")</f>
        <v xml:space="preserve">  Contributie asiguratori </v>
      </c>
      <c r="D76" s="30">
        <f xml:space="preserve">   0.0225</f>
        <v>2.2499999999999999E-2</v>
      </c>
      <c r="F76" s="4">
        <f>(F63*F70+F75)*D76</f>
        <v>0</v>
      </c>
      <c r="I76" s="4">
        <f t="shared" si="0"/>
        <v>0</v>
      </c>
    </row>
    <row r="77" spans="2:9" hidden="1">
      <c r="B77" s="29" t="str">
        <f>CONCATENATE("  ","C.A.S.S.                ")</f>
        <v xml:space="preserve">  C.A.S.S.                </v>
      </c>
      <c r="D77" s="30">
        <f t="shared" ref="D77:D83" si="1" xml:space="preserve">   0</f>
        <v>0</v>
      </c>
      <c r="F77" s="4">
        <f>(F63*F70+F75)*D77</f>
        <v>0</v>
      </c>
      <c r="I77" s="4">
        <f t="shared" si="0"/>
        <v>0</v>
      </c>
    </row>
    <row r="78" spans="2:9" hidden="1">
      <c r="B78" s="29" t="str">
        <f>CONCATENATE("  ","Aj.somaj                ")</f>
        <v xml:space="preserve">  Aj.somaj                </v>
      </c>
      <c r="D78" s="30">
        <f t="shared" si="1"/>
        <v>0</v>
      </c>
      <c r="F78" s="4">
        <f>(F63*F70+F75)*D78</f>
        <v>0</v>
      </c>
      <c r="I78" s="4">
        <f t="shared" si="0"/>
        <v>0</v>
      </c>
    </row>
    <row r="79" spans="2:9" hidden="1">
      <c r="B79" s="29" t="str">
        <f>CONCATENATE("  ","Acc. munca, boli profes.")</f>
        <v xml:space="preserve">  Acc. munca, boli profes.</v>
      </c>
      <c r="D79" s="30">
        <f t="shared" si="1"/>
        <v>0</v>
      </c>
      <c r="F79" s="4">
        <f>(F63*F70+F75)*D79</f>
        <v>0</v>
      </c>
      <c r="I79" s="4">
        <f t="shared" si="0"/>
        <v>0</v>
      </c>
    </row>
    <row r="80" spans="2:9" hidden="1">
      <c r="B80" s="29" t="str">
        <f>CONCATENATE("  ","C.C.I                   ")</f>
        <v xml:space="preserve">  C.C.I                   </v>
      </c>
      <c r="D80" s="30">
        <f t="shared" si="1"/>
        <v>0</v>
      </c>
      <c r="F80" s="4">
        <f>(F63*F70+F75)*D80</f>
        <v>0</v>
      </c>
      <c r="I80" s="4">
        <f t="shared" si="0"/>
        <v>0</v>
      </c>
    </row>
    <row r="81" spans="2:9" hidden="1">
      <c r="B81" s="29" t="str">
        <f>CONCATENATE("  ","                        ")</f>
        <v xml:space="preserve">                          </v>
      </c>
      <c r="D81" s="30">
        <f t="shared" si="1"/>
        <v>0</v>
      </c>
      <c r="F81" s="4">
        <f>(F63*F70+F75)*D81</f>
        <v>0</v>
      </c>
      <c r="I81" s="4">
        <f t="shared" si="0"/>
        <v>0</v>
      </c>
    </row>
    <row r="82" spans="2:9" hidden="1">
      <c r="B82" s="29" t="str">
        <f>CONCATENATE("  ","Fond garantare          ")</f>
        <v xml:space="preserve">  Fond garantare          </v>
      </c>
      <c r="D82" s="30">
        <f t="shared" si="1"/>
        <v>0</v>
      </c>
      <c r="F82" s="4">
        <f>(F63*F70+F75)*D82</f>
        <v>0</v>
      </c>
      <c r="I82" s="4">
        <f t="shared" si="0"/>
        <v>0</v>
      </c>
    </row>
    <row r="83" spans="2:9" hidden="1">
      <c r="B83" s="29" t="str">
        <f>CONCATENATE("  ","Chelt.tr.aprov.,depozit.")</f>
        <v xml:space="preserve">  Chelt.tr.aprov.,depozit.</v>
      </c>
      <c r="D83" s="30">
        <f t="shared" si="1"/>
        <v>0</v>
      </c>
      <c r="E83" s="4">
        <f>(E63+I68+I69)*E70*D83</f>
        <v>0</v>
      </c>
      <c r="I83" s="4">
        <f>E83</f>
        <v>0</v>
      </c>
    </row>
    <row r="84" spans="2:9">
      <c r="B84" s="31" t="s">
        <v>126</v>
      </c>
      <c r="C84" s="32"/>
      <c r="D84" s="33"/>
      <c r="E84" s="36">
        <f>(E63+I68+I69)*E70+E83</f>
        <v>0</v>
      </c>
      <c r="F84" s="36">
        <f>F63*F70+SUM(F75:F82)</f>
        <v>0</v>
      </c>
      <c r="G84" s="36">
        <f>G63*G70</f>
        <v>0</v>
      </c>
      <c r="H84" s="36">
        <f>($N$63*   1+$O$63*   1+$P$63*   0)*1</f>
        <v>0</v>
      </c>
      <c r="I84" s="36">
        <f>SUM(E84:H84)</f>
        <v>0</v>
      </c>
    </row>
    <row r="85" spans="2:9">
      <c r="B85" s="31" t="s">
        <v>127</v>
      </c>
      <c r="C85" s="32"/>
      <c r="D85" s="37">
        <f xml:space="preserve">   0.1</f>
        <v>0.1</v>
      </c>
      <c r="E85" s="34" t="s">
        <v>128</v>
      </c>
      <c r="F85" s="34"/>
      <c r="G85" s="35"/>
      <c r="H85" s="24"/>
      <c r="I85" s="36">
        <f>I84*D85</f>
        <v>0</v>
      </c>
    </row>
    <row r="86" spans="2:9" hidden="1">
      <c r="B86" s="29" t="s">
        <v>129</v>
      </c>
    </row>
    <row r="87" spans="2:9" hidden="1">
      <c r="B87" s="29" t="str">
        <f>CONCATENATE("a-","Salarii maistri         ")</f>
        <v xml:space="preserve">a-Salarii maistri         </v>
      </c>
      <c r="D87" s="30">
        <f xml:space="preserve">   0</f>
        <v>0</v>
      </c>
      <c r="E87" s="34" t="s">
        <v>130</v>
      </c>
      <c r="I87" s="4">
        <f>(F84-(F76+F77+F78+F79+F80))*D87</f>
        <v>0</v>
      </c>
    </row>
    <row r="88" spans="2:9" hidden="1">
      <c r="B88" s="29" t="str">
        <f>CONCATENATE("b-","Manopera indirecta      ")</f>
        <v xml:space="preserve">b-Manopera indirecta      </v>
      </c>
      <c r="D88" s="30">
        <f xml:space="preserve">   0</f>
        <v>0</v>
      </c>
      <c r="E88" s="34" t="s">
        <v>131</v>
      </c>
      <c r="I88" s="4">
        <f>(I84-(F76+F77+F78+F79+F80))*D88</f>
        <v>0</v>
      </c>
    </row>
    <row r="89" spans="2:9" hidden="1">
      <c r="B89" s="29" t="str">
        <f>CONCATENATE("c-","Contributie asiguratori ")</f>
        <v xml:space="preserve">c-Contributie asiguratori </v>
      </c>
      <c r="D89" s="30">
        <f xml:space="preserve">   0.0225</f>
        <v>2.2499999999999999E-2</v>
      </c>
      <c r="E89" s="34" t="s">
        <v>132</v>
      </c>
      <c r="I89" s="4">
        <f>(I87+I88)*D89</f>
        <v>0</v>
      </c>
    </row>
    <row r="90" spans="2:9" hidden="1">
      <c r="B90" s="29" t="str">
        <f>CONCATENATE("d-","C.A.S.S.                ")</f>
        <v xml:space="preserve">d-C.A.S.S.                </v>
      </c>
      <c r="D90" s="30">
        <f t="shared" ref="D90:D95" si="2" xml:space="preserve">   0</f>
        <v>0</v>
      </c>
      <c r="E90" s="34" t="s">
        <v>132</v>
      </c>
      <c r="I90" s="4">
        <f>(I87+I88)*D90</f>
        <v>0</v>
      </c>
    </row>
    <row r="91" spans="2:9" hidden="1">
      <c r="B91" s="29" t="str">
        <f>CONCATENATE("e-","Aj.somaj                ")</f>
        <v xml:space="preserve">e-Aj.somaj                </v>
      </c>
      <c r="D91" s="30">
        <f t="shared" si="2"/>
        <v>0</v>
      </c>
      <c r="E91" s="34" t="s">
        <v>132</v>
      </c>
      <c r="I91" s="4">
        <f>(I87+I88)*D91</f>
        <v>0</v>
      </c>
    </row>
    <row r="92" spans="2:9" hidden="1">
      <c r="B92" s="29" t="str">
        <f>CONCATENATE("f-","Acc. munca, boli profes.")</f>
        <v>f-Acc. munca, boli profes.</v>
      </c>
      <c r="D92" s="30">
        <f t="shared" si="2"/>
        <v>0</v>
      </c>
      <c r="E92" s="34" t="s">
        <v>132</v>
      </c>
      <c r="I92" s="4">
        <f>(I87+I88)*D92</f>
        <v>0</v>
      </c>
    </row>
    <row r="93" spans="2:9" hidden="1">
      <c r="B93" s="29" t="str">
        <f>CONCATENATE("g-","C.C.I                   ")</f>
        <v xml:space="preserve">g-C.C.I                   </v>
      </c>
      <c r="D93" s="30">
        <f t="shared" si="2"/>
        <v>0</v>
      </c>
      <c r="E93" s="34" t="s">
        <v>132</v>
      </c>
      <c r="I93" s="4">
        <f>(I87+I88)*D93</f>
        <v>0</v>
      </c>
    </row>
    <row r="94" spans="2:9" hidden="1">
      <c r="B94" s="29" t="str">
        <f>CONCATENATE("h-","                        ")</f>
        <v xml:space="preserve">h-                        </v>
      </c>
      <c r="D94" s="30">
        <f t="shared" si="2"/>
        <v>0</v>
      </c>
      <c r="E94" s="34" t="s">
        <v>132</v>
      </c>
      <c r="I94" s="4">
        <f>(I87+I88)*D94</f>
        <v>0</v>
      </c>
    </row>
    <row r="95" spans="2:9" hidden="1">
      <c r="B95" s="29" t="str">
        <f>CONCATENATE("i-","Fond garantare          ")</f>
        <v xml:space="preserve">i-Fond garantare          </v>
      </c>
      <c r="D95" s="30">
        <f t="shared" si="2"/>
        <v>0</v>
      </c>
      <c r="E95" s="34" t="s">
        <v>132</v>
      </c>
      <c r="I95" s="4">
        <f>(I87+I88)*D95</f>
        <v>0</v>
      </c>
    </row>
    <row r="96" spans="2:9" hidden="1">
      <c r="B96" s="29" t="s">
        <v>133</v>
      </c>
      <c r="D96" s="34" t="s">
        <v>134</v>
      </c>
      <c r="I96" s="4">
        <f>I85-SUM(I87:I95)</f>
        <v>0</v>
      </c>
    </row>
    <row r="97" spans="2:9">
      <c r="B97" s="31" t="s">
        <v>135</v>
      </c>
      <c r="C97" s="32"/>
      <c r="D97" s="37">
        <f xml:space="preserve">   0.05</f>
        <v>0.05</v>
      </c>
      <c r="E97" s="34" t="s">
        <v>136</v>
      </c>
      <c r="F97" s="34"/>
      <c r="G97" s="35"/>
      <c r="H97" s="24"/>
      <c r="I97" s="36">
        <f>(I84+I85)*D97</f>
        <v>0</v>
      </c>
    </row>
    <row r="98" spans="2:9" hidden="1">
      <c r="B98" s="29" t="s">
        <v>119</v>
      </c>
      <c r="D98" s="34" t="str">
        <f>CONCATENATE(TEXT(   1,REPLACE("#.####",2,1,"."))," x")</f>
        <v>1 x</v>
      </c>
      <c r="E98" s="4">
        <f>IF("G"="G",0*1,0)</f>
        <v>0</v>
      </c>
      <c r="I98" s="4">
        <f>E98*   1</f>
        <v>0</v>
      </c>
    </row>
    <row r="99" spans="2:9" hidden="1">
      <c r="B99" s="29" t="s">
        <v>120</v>
      </c>
      <c r="D99" s="30" t="str">
        <f>CONCATENATE(TEXT(   1,REPLACE("#.####",2,1,"."))," x ",TEXT(   1,REPLACE("#.####",2,1,"."))," x")</f>
        <v>1 x 1 x</v>
      </c>
      <c r="E99" s="4">
        <f>IF("G"="G",0*1,0)</f>
        <v>0</v>
      </c>
      <c r="I99" s="4">
        <f>E99*   1*   1</f>
        <v>0</v>
      </c>
    </row>
    <row r="100" spans="2:9">
      <c r="B100" s="31" t="s">
        <v>137</v>
      </c>
      <c r="C100" s="32"/>
      <c r="D100" s="34" t="s">
        <v>138</v>
      </c>
      <c r="E100" s="34"/>
      <c r="F100" s="34"/>
      <c r="G100" s="35"/>
      <c r="H100" s="24"/>
      <c r="I100" s="36">
        <f>I84+I85+I97+I98+I99</f>
        <v>0</v>
      </c>
    </row>
    <row r="101" spans="2:9" hidden="1">
      <c r="B101" s="31" t="s">
        <v>139</v>
      </c>
      <c r="C101" s="32"/>
      <c r="D101" s="37">
        <f xml:space="preserve">   0</f>
        <v>0</v>
      </c>
      <c r="E101" s="34" t="s">
        <v>140</v>
      </c>
      <c r="F101" s="34"/>
      <c r="G101" s="35"/>
      <c r="H101" s="24"/>
      <c r="I101" s="36">
        <f>I100*D101</f>
        <v>0</v>
      </c>
    </row>
    <row r="102" spans="2:9">
      <c r="B102" s="31" t="s">
        <v>141</v>
      </c>
      <c r="C102" s="32"/>
      <c r="D102" s="33"/>
      <c r="E102" s="34"/>
      <c r="F102" s="34"/>
      <c r="G102" s="35"/>
      <c r="H102" s="24"/>
      <c r="I102" s="36">
        <f>I100+I101</f>
        <v>0</v>
      </c>
    </row>
    <row r="103" spans="2:9">
      <c r="B103" s="29" t="s">
        <v>142</v>
      </c>
      <c r="D103" s="30">
        <f xml:space="preserve">   0.19</f>
        <v>0.19</v>
      </c>
      <c r="E103" s="34" t="s">
        <v>143</v>
      </c>
      <c r="I103" s="4">
        <f>I102*D103</f>
        <v>0</v>
      </c>
    </row>
    <row r="104" spans="2:9">
      <c r="B104" s="31" t="s">
        <v>144</v>
      </c>
      <c r="C104" s="32"/>
      <c r="D104" s="33"/>
      <c r="E104" s="34"/>
      <c r="F104" s="34"/>
      <c r="G104" s="35"/>
      <c r="H104" s="24"/>
      <c r="I104" s="36">
        <f>I102+I103</f>
        <v>0</v>
      </c>
    </row>
  </sheetData>
  <mergeCells count="31">
    <mergeCell ref="A5:I5"/>
    <mergeCell ref="A62:G62"/>
    <mergeCell ref="B1:D1"/>
    <mergeCell ref="E1:Q1"/>
    <mergeCell ref="R1:Z3"/>
    <mergeCell ref="B2:D2"/>
    <mergeCell ref="E2:Q2"/>
    <mergeCell ref="B3:D3"/>
    <mergeCell ref="E3:Q3"/>
    <mergeCell ref="B4:D4"/>
    <mergeCell ref="E4:Q4"/>
    <mergeCell ref="A47:G47"/>
    <mergeCell ref="A50:G51"/>
    <mergeCell ref="A52:G52"/>
    <mergeCell ref="A55:G56"/>
    <mergeCell ref="A57:G57"/>
    <mergeCell ref="A60:G61"/>
    <mergeCell ref="A32:G32"/>
    <mergeCell ref="A35:G36"/>
    <mergeCell ref="A37:G37"/>
    <mergeCell ref="A40:G41"/>
    <mergeCell ref="A42:G42"/>
    <mergeCell ref="A45:G46"/>
    <mergeCell ref="A17:G17"/>
    <mergeCell ref="A20:G21"/>
    <mergeCell ref="A22:G22"/>
    <mergeCell ref="A25:G26"/>
    <mergeCell ref="A27:G27"/>
    <mergeCell ref="A30:G31"/>
    <mergeCell ref="A6:I6"/>
    <mergeCell ref="A15:G1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80EAF-95DB-4F1D-B059-76A4C4ED1613}">
  <dimension ref="A1:AA113"/>
  <sheetViews>
    <sheetView workbookViewId="0">
      <selection sqref="A1:XFD5"/>
    </sheetView>
  </sheetViews>
  <sheetFormatPr defaultRowHeight="14.5" outlineLevelCol="1"/>
  <cols>
    <col min="1" max="1" width="0.26953125" style="1" customWidth="1"/>
    <col min="2" max="2" width="5.7265625" style="2" customWidth="1"/>
    <col min="3" max="3" width="25.26953125" style="3" customWidth="1"/>
    <col min="4" max="4" width="14.54296875" style="5" customWidth="1"/>
    <col min="5" max="5" width="14.54296875" customWidth="1"/>
    <col min="7" max="7" width="15.7265625" style="6" customWidth="1"/>
    <col min="8" max="8" width="14.54296875" style="7" customWidth="1"/>
    <col min="9" max="9" width="14.54296875" style="4" customWidth="1"/>
    <col min="10" max="10" width="0" hidden="1" customWidth="1" outlineLevel="1"/>
    <col min="11" max="19" width="0" style="4" hidden="1" customWidth="1" outlineLevel="1"/>
    <col min="20" max="20" width="8.7265625" collapsed="1"/>
  </cols>
  <sheetData>
    <row r="1" spans="1:27" ht="12" customHeight="1">
      <c r="A1" s="64"/>
      <c r="B1" s="65" t="s">
        <v>245</v>
      </c>
      <c r="C1" s="65"/>
      <c r="D1" s="65"/>
      <c r="E1" s="65" t="s">
        <v>252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4"/>
    </row>
    <row r="2" spans="1:27" ht="28.5" customHeight="1">
      <c r="A2" s="64"/>
      <c r="B2" s="65" t="s">
        <v>247</v>
      </c>
      <c r="C2" s="65"/>
      <c r="D2" s="65"/>
      <c r="E2" s="65" t="s">
        <v>248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249</v>
      </c>
      <c r="C3" s="65"/>
      <c r="D3" s="65"/>
      <c r="E3" s="65" t="s">
        <v>251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250</v>
      </c>
      <c r="C4" s="65"/>
      <c r="D4" s="65"/>
      <c r="E4" s="65" t="s">
        <v>361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24.75" customHeight="1">
      <c r="A5" s="66" t="s">
        <v>0</v>
      </c>
      <c r="B5" s="66"/>
      <c r="C5" s="66"/>
      <c r="D5" s="66"/>
      <c r="E5" s="66"/>
      <c r="F5" s="66"/>
      <c r="G5" s="66"/>
      <c r="H5" s="66"/>
      <c r="I5" s="66"/>
      <c r="J5">
        <v>1</v>
      </c>
    </row>
    <row r="6" spans="1:27" ht="43.5" customHeight="1" thickBot="1">
      <c r="A6" s="49" t="s">
        <v>1</v>
      </c>
      <c r="B6" s="42"/>
      <c r="C6" s="42"/>
      <c r="D6" s="42"/>
      <c r="E6" s="42"/>
      <c r="F6" s="42"/>
      <c r="G6" s="42"/>
      <c r="H6" s="42"/>
      <c r="I6" s="42"/>
    </row>
    <row r="7" spans="1:27">
      <c r="A7" s="11"/>
      <c r="B7" s="12" t="s">
        <v>4</v>
      </c>
      <c r="C7" s="13" t="s">
        <v>5</v>
      </c>
      <c r="D7" s="14" t="s">
        <v>6</v>
      </c>
      <c r="E7" s="15"/>
      <c r="F7" s="15"/>
      <c r="G7" s="16" t="s">
        <v>7</v>
      </c>
      <c r="H7" s="17" t="s">
        <v>8</v>
      </c>
      <c r="I7" s="18" t="s">
        <v>9</v>
      </c>
    </row>
    <row r="8" spans="1:27">
      <c r="B8" s="2" t="s">
        <v>10</v>
      </c>
      <c r="C8" s="3" t="s">
        <v>11</v>
      </c>
      <c r="D8" s="8"/>
      <c r="E8" s="9"/>
      <c r="F8" s="9"/>
      <c r="H8" s="10" t="s">
        <v>12</v>
      </c>
    </row>
    <row r="9" spans="1:27">
      <c r="C9" s="3" t="s">
        <v>13</v>
      </c>
      <c r="D9" s="8"/>
      <c r="E9" s="9"/>
      <c r="F9" s="9"/>
      <c r="H9" s="10" t="s">
        <v>14</v>
      </c>
    </row>
    <row r="10" spans="1:27">
      <c r="C10" s="3" t="s">
        <v>15</v>
      </c>
      <c r="D10" s="8"/>
      <c r="E10" s="9"/>
      <c r="F10" s="9"/>
      <c r="H10" s="10" t="s">
        <v>16</v>
      </c>
    </row>
    <row r="11" spans="1:27">
      <c r="C11" s="3" t="s">
        <v>17</v>
      </c>
      <c r="D11" s="8"/>
      <c r="E11" s="9"/>
      <c r="F11" s="9"/>
      <c r="H11" s="10" t="s">
        <v>18</v>
      </c>
    </row>
    <row r="12" spans="1:27">
      <c r="C12" s="3" t="s">
        <v>19</v>
      </c>
      <c r="D12" s="8"/>
      <c r="E12" s="9"/>
      <c r="F12" s="9"/>
      <c r="H12" s="10" t="s">
        <v>20</v>
      </c>
    </row>
    <row r="13" spans="1:27">
      <c r="A13" s="11"/>
      <c r="B13" s="12">
        <v>1</v>
      </c>
      <c r="C13" s="13" t="s">
        <v>338</v>
      </c>
      <c r="D13" s="19" t="s">
        <v>76</v>
      </c>
      <c r="E13" s="20"/>
      <c r="F13" s="20"/>
      <c r="G13" s="16">
        <v>4</v>
      </c>
      <c r="H13" s="21"/>
      <c r="I13" s="18">
        <f>G13*H13</f>
        <v>0</v>
      </c>
      <c r="J13">
        <v>1</v>
      </c>
    </row>
    <row r="14" spans="1:27">
      <c r="D14" s="22" t="str">
        <f>SUBSTITUTE("Sp.mat: 0.00%",".",IF(VALUE("1.2")=1.2,".",","),2)</f>
        <v>Sp.mat: 0,00%</v>
      </c>
      <c r="F14" s="22" t="str">
        <f>SUBSTITUTE("Sp.man: 948.85%",".",IF(VALUE("1.2")=1.2,".",","),2)</f>
        <v>Sp.man: 948,85%</v>
      </c>
      <c r="G14" s="22" t="str">
        <f>SUBSTITUTE("Sp.uti: 0.00%",".",IF(VALUE("1.2")=1.2,".",","),2)</f>
        <v>Sp.uti: 0,00%</v>
      </c>
      <c r="I14" s="4">
        <f>G13*H14</f>
        <v>0</v>
      </c>
      <c r="J14">
        <v>2</v>
      </c>
    </row>
    <row r="15" spans="1:27">
      <c r="A15" s="41" t="s">
        <v>339</v>
      </c>
      <c r="B15" s="42"/>
      <c r="C15" s="42"/>
      <c r="D15" s="42"/>
      <c r="E15" s="42"/>
      <c r="F15" s="42"/>
      <c r="G15" s="42"/>
      <c r="I15" s="4">
        <f>G13*H15</f>
        <v>0</v>
      </c>
      <c r="J15">
        <v>3</v>
      </c>
      <c r="K15" s="4">
        <v>0</v>
      </c>
      <c r="L15" s="4">
        <v>0</v>
      </c>
      <c r="M15" s="4">
        <f>I15-K15-L15</f>
        <v>0</v>
      </c>
    </row>
    <row r="16" spans="1:27">
      <c r="A16" s="42"/>
      <c r="B16" s="42"/>
      <c r="C16" s="42"/>
      <c r="D16" s="42"/>
      <c r="E16" s="42"/>
      <c r="F16" s="42"/>
      <c r="G16" s="42"/>
      <c r="I16" s="4">
        <f>G13*H16</f>
        <v>0</v>
      </c>
      <c r="J16">
        <v>4</v>
      </c>
      <c r="N16" s="4">
        <f>IF(ISERR(SEARCH("TRA* 82",C13)),IF(Q16+R16+S16=0,0,I16*(Q16/(Q16+R16+S16))),I16)</f>
        <v>0</v>
      </c>
      <c r="O16" s="4">
        <f>IF(ISERR(SEARCH("TRA* 82",C13)),IF(Q16+R16+S16=0,0,I16*(R16/(Q16+R16+S16))),0)</f>
        <v>0</v>
      </c>
      <c r="P16" s="4">
        <f>IF(ISERR(SEARCH("TRA* 82",C13)),I16-N16-O16,0)</f>
        <v>0</v>
      </c>
      <c r="Q16" s="4">
        <v>0</v>
      </c>
      <c r="R16" s="4">
        <v>0</v>
      </c>
      <c r="S16" s="4">
        <v>0</v>
      </c>
    </row>
    <row r="17" spans="1:19">
      <c r="A17" s="39" t="s">
        <v>24</v>
      </c>
      <c r="B17" s="40"/>
      <c r="C17" s="40"/>
      <c r="D17" s="40"/>
      <c r="E17" s="40"/>
      <c r="F17" s="40"/>
      <c r="G17" s="40"/>
      <c r="H17" s="25">
        <f>H13+H14+H15+H16</f>
        <v>0</v>
      </c>
      <c r="I17" s="26">
        <f>I13+I14+I15+I16</f>
        <v>0</v>
      </c>
      <c r="J17">
        <v>5</v>
      </c>
    </row>
    <row r="18" spans="1:19">
      <c r="B18" s="2">
        <v>2</v>
      </c>
      <c r="C18" s="3" t="s">
        <v>340</v>
      </c>
      <c r="D18" s="5" t="s">
        <v>264</v>
      </c>
      <c r="G18" s="6">
        <v>40</v>
      </c>
      <c r="I18" s="4">
        <f>G18*H18</f>
        <v>0</v>
      </c>
      <c r="J18">
        <v>1</v>
      </c>
    </row>
    <row r="19" spans="1:19">
      <c r="D19" s="22" t="str">
        <f>SUBSTITUTE("Sp.mat: 0.00%",".",IF(VALUE("1.2")=1.2,".",","),2)</f>
        <v>Sp.mat: 0,00%</v>
      </c>
      <c r="F19" s="22" t="str">
        <f>SUBSTITUTE("Sp.man: 146.60%",".",IF(VALUE("1.2")=1.2,".",","),2)</f>
        <v>Sp.man: 146,60%</v>
      </c>
      <c r="G19" s="22" t="str">
        <f>SUBSTITUTE("Sp.uti: 9955.30%",".",IF(VALUE("1.2")=1.2,".",","),2)</f>
        <v>Sp.uti: 9955,30%</v>
      </c>
      <c r="I19" s="4">
        <f>G18*H19</f>
        <v>0</v>
      </c>
      <c r="J19">
        <v>2</v>
      </c>
    </row>
    <row r="20" spans="1:19">
      <c r="A20" s="41" t="s">
        <v>341</v>
      </c>
      <c r="B20" s="42"/>
      <c r="C20" s="42"/>
      <c r="D20" s="42"/>
      <c r="E20" s="42"/>
      <c r="F20" s="42"/>
      <c r="G20" s="42"/>
      <c r="I20" s="4">
        <f>G18*H20</f>
        <v>0</v>
      </c>
      <c r="J20">
        <v>3</v>
      </c>
      <c r="K20" s="4">
        <v>399.99983400000002</v>
      </c>
      <c r="L20" s="4">
        <v>0</v>
      </c>
      <c r="M20" s="4">
        <f>I20-K20-L20</f>
        <v>-399.99983400000002</v>
      </c>
    </row>
    <row r="21" spans="1:19">
      <c r="A21" s="42"/>
      <c r="B21" s="42"/>
      <c r="C21" s="42"/>
      <c r="D21" s="42"/>
      <c r="E21" s="42"/>
      <c r="F21" s="42"/>
      <c r="G21" s="42"/>
      <c r="I21" s="4">
        <f>G18*H21</f>
        <v>0</v>
      </c>
      <c r="J21">
        <v>4</v>
      </c>
      <c r="N21" s="4">
        <f>IF(ISERR(SEARCH("TRA* 82",C18)),IF(Q21+R21+S21=0,0,I21*(Q21/(Q21+R21+S21))),I21)</f>
        <v>0</v>
      </c>
      <c r="O21" s="4">
        <f>IF(ISERR(SEARCH("TRA* 82",C18)),IF(Q21+R21+S21=0,0,I21*(R21/(Q21+R21+S21))),0)</f>
        <v>0</v>
      </c>
      <c r="P21" s="4">
        <f>IF(ISERR(SEARCH("TRA* 82",C18)),I21-N21-O21,0)</f>
        <v>0</v>
      </c>
      <c r="Q21" s="4">
        <v>0</v>
      </c>
      <c r="R21" s="4">
        <v>0</v>
      </c>
      <c r="S21" s="4">
        <v>0</v>
      </c>
    </row>
    <row r="22" spans="1:19">
      <c r="A22" s="39" t="s">
        <v>342</v>
      </c>
      <c r="B22" s="40"/>
      <c r="C22" s="40"/>
      <c r="D22" s="40"/>
      <c r="E22" s="40"/>
      <c r="F22" s="40"/>
      <c r="G22" s="40"/>
      <c r="H22" s="25">
        <f>H18+H19+H20+H21</f>
        <v>0</v>
      </c>
      <c r="I22" s="26">
        <f>I18+I19+I20+I21</f>
        <v>0</v>
      </c>
      <c r="J22">
        <v>5</v>
      </c>
    </row>
    <row r="23" spans="1:19">
      <c r="B23" s="2">
        <v>3</v>
      </c>
      <c r="C23" s="3" t="s">
        <v>343</v>
      </c>
      <c r="D23" s="5" t="s">
        <v>264</v>
      </c>
      <c r="G23" s="6">
        <v>42</v>
      </c>
      <c r="I23" s="4">
        <f>G23*H23</f>
        <v>0</v>
      </c>
      <c r="J23">
        <v>1</v>
      </c>
    </row>
    <row r="24" spans="1:19">
      <c r="D24" s="22" t="str">
        <f>SUBSTITUTE("Sp.mat: 0.00%",".",IF(VALUE("1.2")=1.2,".",","),2)</f>
        <v>Sp.mat: 0,00%</v>
      </c>
      <c r="F24" s="22" t="str">
        <f>SUBSTITUTE("Sp.man: 0.00%",".",IF(VALUE("1.2")=1.2,".",","),2)</f>
        <v>Sp.man: 0,00%</v>
      </c>
      <c r="G24" s="22" t="str">
        <f>SUBSTITUTE("Sp.uti: 0.00%",".",IF(VALUE("1.2")=1.2,".",","),2)</f>
        <v>Sp.uti: 0,00%</v>
      </c>
      <c r="I24" s="4">
        <f>G23*H24</f>
        <v>0</v>
      </c>
      <c r="J24">
        <v>2</v>
      </c>
    </row>
    <row r="25" spans="1:19">
      <c r="A25" s="41" t="s">
        <v>344</v>
      </c>
      <c r="B25" s="42"/>
      <c r="C25" s="42"/>
      <c r="D25" s="42"/>
      <c r="E25" s="42"/>
      <c r="F25" s="42"/>
      <c r="G25" s="42"/>
      <c r="I25" s="4">
        <f>G23*H25</f>
        <v>0</v>
      </c>
      <c r="J25">
        <v>3</v>
      </c>
      <c r="K25" s="4">
        <v>0</v>
      </c>
      <c r="L25" s="4">
        <v>0</v>
      </c>
      <c r="M25" s="4">
        <f>I25-K25-L25</f>
        <v>0</v>
      </c>
    </row>
    <row r="26" spans="1:19">
      <c r="A26" s="42"/>
      <c r="B26" s="42"/>
      <c r="C26" s="42"/>
      <c r="D26" s="42"/>
      <c r="E26" s="42"/>
      <c r="F26" s="42"/>
      <c r="G26" s="42"/>
      <c r="I26" s="4">
        <f>G23*H26</f>
        <v>0</v>
      </c>
      <c r="J26">
        <v>4</v>
      </c>
      <c r="N26" s="4">
        <f>IF(ISERR(SEARCH("TRA* 82",C23)),IF(Q26+R26+S26=0,0,I26*(Q26/(Q26+R26+S26))),I26)</f>
        <v>0</v>
      </c>
      <c r="O26" s="4">
        <f>IF(ISERR(SEARCH("TRA* 82",C23)),IF(Q26+R26+S26=0,0,I26*(R26/(Q26+R26+S26))),0)</f>
        <v>0</v>
      </c>
      <c r="P26" s="4">
        <f>IF(ISERR(SEARCH("TRA* 82",C23)),I26-N26-O26,0)</f>
        <v>0</v>
      </c>
      <c r="Q26" s="4">
        <v>0</v>
      </c>
      <c r="R26" s="4">
        <v>0</v>
      </c>
      <c r="S26" s="4">
        <v>0</v>
      </c>
    </row>
    <row r="27" spans="1:19">
      <c r="A27" s="39" t="s">
        <v>24</v>
      </c>
      <c r="B27" s="40"/>
      <c r="C27" s="40"/>
      <c r="D27" s="40"/>
      <c r="E27" s="40"/>
      <c r="F27" s="40"/>
      <c r="G27" s="40"/>
      <c r="H27" s="25">
        <f>H23+H24+H25+H26</f>
        <v>0</v>
      </c>
      <c r="I27" s="26">
        <f>I23+I24+I25+I26</f>
        <v>0</v>
      </c>
      <c r="J27">
        <v>5</v>
      </c>
    </row>
    <row r="28" spans="1:19">
      <c r="B28" s="2">
        <v>4</v>
      </c>
      <c r="C28" s="3" t="s">
        <v>345</v>
      </c>
      <c r="D28" s="5" t="s">
        <v>264</v>
      </c>
      <c r="G28" s="6">
        <v>450</v>
      </c>
      <c r="I28" s="4">
        <f>G28*H28</f>
        <v>0</v>
      </c>
      <c r="J28">
        <v>1</v>
      </c>
    </row>
    <row r="29" spans="1:19">
      <c r="D29" s="22" t="str">
        <f>SUBSTITUTE("Sp.mat: 0.00%",".",IF(VALUE("1.2")=1.2,".",","),2)</f>
        <v>Sp.mat: 0,00%</v>
      </c>
      <c r="F29" s="22" t="str">
        <f>SUBSTITUTE("Sp.man: 101.79%",".",IF(VALUE("1.2")=1.2,".",","),2)</f>
        <v>Sp.man: 101,79%</v>
      </c>
      <c r="G29" s="22" t="str">
        <f>SUBSTITUTE("Sp.uti: 9955.30%",".",IF(VALUE("1.2")=1.2,".",","),2)</f>
        <v>Sp.uti: 9955,30%</v>
      </c>
      <c r="I29" s="4">
        <f>G28*H29</f>
        <v>0</v>
      </c>
      <c r="J29">
        <v>2</v>
      </c>
    </row>
    <row r="30" spans="1:19">
      <c r="A30" s="41" t="s">
        <v>346</v>
      </c>
      <c r="B30" s="42"/>
      <c r="C30" s="42"/>
      <c r="D30" s="42"/>
      <c r="E30" s="42"/>
      <c r="F30" s="42"/>
      <c r="G30" s="42"/>
      <c r="I30" s="4">
        <f>G28*H30</f>
        <v>0</v>
      </c>
      <c r="J30">
        <v>3</v>
      </c>
      <c r="K30" s="4">
        <v>4499.9981330000001</v>
      </c>
      <c r="L30" s="4">
        <v>0</v>
      </c>
      <c r="M30" s="4">
        <f>I30-K30-L30</f>
        <v>-4499.9981330000001</v>
      </c>
    </row>
    <row r="31" spans="1:19">
      <c r="A31" s="42"/>
      <c r="B31" s="42"/>
      <c r="C31" s="42"/>
      <c r="D31" s="42"/>
      <c r="E31" s="42"/>
      <c r="F31" s="42"/>
      <c r="G31" s="42"/>
      <c r="I31" s="4">
        <f>G28*H31</f>
        <v>0</v>
      </c>
      <c r="J31">
        <v>4</v>
      </c>
      <c r="N31" s="4">
        <f>IF(ISERR(SEARCH("TRA* 82",C28)),IF(Q31+R31+S31=0,0,I31*(Q31/(Q31+R31+S31))),I31)</f>
        <v>0</v>
      </c>
      <c r="O31" s="4">
        <f>IF(ISERR(SEARCH("TRA* 82",C28)),IF(Q31+R31+S31=0,0,I31*(R31/(Q31+R31+S31))),0)</f>
        <v>0</v>
      </c>
      <c r="P31" s="4">
        <f>IF(ISERR(SEARCH("TRA* 82",C28)),I31-N31-O31,0)</f>
        <v>0</v>
      </c>
      <c r="Q31" s="4">
        <v>0</v>
      </c>
      <c r="R31" s="4">
        <v>0</v>
      </c>
      <c r="S31" s="4">
        <v>0</v>
      </c>
    </row>
    <row r="32" spans="1:19">
      <c r="A32" s="39" t="s">
        <v>347</v>
      </c>
      <c r="B32" s="40"/>
      <c r="C32" s="40"/>
      <c r="D32" s="40"/>
      <c r="E32" s="40"/>
      <c r="F32" s="40"/>
      <c r="G32" s="40"/>
      <c r="H32" s="25">
        <f>H28+H29+H30+H31</f>
        <v>0</v>
      </c>
      <c r="I32" s="26">
        <f>I28+I29+I30+I31</f>
        <v>0</v>
      </c>
      <c r="J32">
        <v>5</v>
      </c>
    </row>
    <row r="33" spans="1:19">
      <c r="B33" s="2">
        <v>5</v>
      </c>
      <c r="C33" s="3" t="s">
        <v>348</v>
      </c>
      <c r="D33" s="5" t="s">
        <v>264</v>
      </c>
      <c r="G33" s="6">
        <v>473</v>
      </c>
      <c r="I33" s="4">
        <f>G33*H33</f>
        <v>0</v>
      </c>
      <c r="J33">
        <v>1</v>
      </c>
    </row>
    <row r="34" spans="1:19">
      <c r="D34" s="22" t="str">
        <f>SUBSTITUTE("Sp.mat: 0.00%",".",IF(VALUE("1.2")=1.2,".",","),2)</f>
        <v>Sp.mat: 0,00%</v>
      </c>
      <c r="F34" s="22" t="str">
        <f>SUBSTITUTE("Sp.man: 0.00%",".",IF(VALUE("1.2")=1.2,".",","),2)</f>
        <v>Sp.man: 0,00%</v>
      </c>
      <c r="G34" s="22" t="str">
        <f>SUBSTITUTE("Sp.uti: 0.00%",".",IF(VALUE("1.2")=1.2,".",","),2)</f>
        <v>Sp.uti: 0,00%</v>
      </c>
      <c r="I34" s="4">
        <f>G33*H34</f>
        <v>0</v>
      </c>
      <c r="J34">
        <v>2</v>
      </c>
    </row>
    <row r="35" spans="1:19">
      <c r="A35" s="41" t="s">
        <v>349</v>
      </c>
      <c r="B35" s="42"/>
      <c r="C35" s="42"/>
      <c r="D35" s="42"/>
      <c r="E35" s="42"/>
      <c r="F35" s="42"/>
      <c r="G35" s="42"/>
      <c r="I35" s="4">
        <f>G33*H35</f>
        <v>0</v>
      </c>
      <c r="J35">
        <v>3</v>
      </c>
      <c r="K35" s="4">
        <v>0</v>
      </c>
      <c r="L35" s="4">
        <v>0</v>
      </c>
      <c r="M35" s="4">
        <f>I35-K35-L35</f>
        <v>0</v>
      </c>
    </row>
    <row r="36" spans="1:19">
      <c r="A36" s="42"/>
      <c r="B36" s="42"/>
      <c r="C36" s="42"/>
      <c r="D36" s="42"/>
      <c r="E36" s="42"/>
      <c r="F36" s="42"/>
      <c r="G36" s="42"/>
      <c r="I36" s="4">
        <f>G33*H36</f>
        <v>0</v>
      </c>
      <c r="J36">
        <v>4</v>
      </c>
      <c r="N36" s="4">
        <f>IF(ISERR(SEARCH("TRA* 82",C33)),IF(Q36+R36+S36=0,0,I36*(Q36/(Q36+R36+S36))),I36)</f>
        <v>0</v>
      </c>
      <c r="O36" s="4">
        <f>IF(ISERR(SEARCH("TRA* 82",C33)),IF(Q36+R36+S36=0,0,I36*(R36/(Q36+R36+S36))),0)</f>
        <v>0</v>
      </c>
      <c r="P36" s="4">
        <f>IF(ISERR(SEARCH("TRA* 82",C33)),I36-N36-O36,0)</f>
        <v>0</v>
      </c>
      <c r="Q36" s="4">
        <v>0</v>
      </c>
      <c r="R36" s="4">
        <v>0</v>
      </c>
      <c r="S36" s="4">
        <v>0</v>
      </c>
    </row>
    <row r="37" spans="1:19">
      <c r="A37" s="39" t="s">
        <v>24</v>
      </c>
      <c r="B37" s="40"/>
      <c r="C37" s="40"/>
      <c r="D37" s="40"/>
      <c r="E37" s="40"/>
      <c r="F37" s="40"/>
      <c r="G37" s="40"/>
      <c r="H37" s="25">
        <f>H33+H34+H35+H36</f>
        <v>0</v>
      </c>
      <c r="I37" s="26">
        <f>I33+I34+I35+I36</f>
        <v>0</v>
      </c>
      <c r="J37">
        <v>5</v>
      </c>
    </row>
    <row r="38" spans="1:19">
      <c r="B38" s="2">
        <v>6</v>
      </c>
      <c r="C38" s="3" t="s">
        <v>182</v>
      </c>
      <c r="D38" s="5" t="s">
        <v>178</v>
      </c>
      <c r="G38" s="6">
        <v>3550</v>
      </c>
      <c r="I38" s="4">
        <f>G38*H38</f>
        <v>0</v>
      </c>
      <c r="J38">
        <v>1</v>
      </c>
    </row>
    <row r="39" spans="1:19">
      <c r="D39" s="22" t="str">
        <f>SUBSTITUTE("Sp.mat: 0.00%",".",IF(VALUE("1.2")=1.2,".",","),2)</f>
        <v>Sp.mat: 0,00%</v>
      </c>
      <c r="F39" s="22" t="str">
        <f>SUBSTITUTE("Sp.man: 0.00%",".",IF(VALUE("1.2")=1.2,".",","),2)</f>
        <v>Sp.man: 0,00%</v>
      </c>
      <c r="G39" s="22" t="str">
        <f>SUBSTITUTE("Sp.uti: 0.00%",".",IF(VALUE("1.2")=1.2,".",","),2)</f>
        <v>Sp.uti: 0,00%</v>
      </c>
      <c r="I39" s="4">
        <f>G38*H39</f>
        <v>0</v>
      </c>
      <c r="J39">
        <v>2</v>
      </c>
    </row>
    <row r="40" spans="1:19">
      <c r="A40" s="41" t="s">
        <v>300</v>
      </c>
      <c r="B40" s="42"/>
      <c r="C40" s="42"/>
      <c r="D40" s="42"/>
      <c r="E40" s="42"/>
      <c r="F40" s="42"/>
      <c r="G40" s="42"/>
      <c r="I40" s="4">
        <f>G38*H40</f>
        <v>0</v>
      </c>
      <c r="J40">
        <v>3</v>
      </c>
      <c r="K40" s="4">
        <v>0</v>
      </c>
      <c r="L40" s="4">
        <v>0</v>
      </c>
      <c r="M40" s="4">
        <f>I40-K40-L40</f>
        <v>0</v>
      </c>
    </row>
    <row r="41" spans="1:19">
      <c r="A41" s="42"/>
      <c r="B41" s="42"/>
      <c r="C41" s="42"/>
      <c r="D41" s="42"/>
      <c r="E41" s="42"/>
      <c r="F41" s="42"/>
      <c r="G41" s="42"/>
      <c r="I41" s="4">
        <f>G38*H41</f>
        <v>0</v>
      </c>
      <c r="J41">
        <v>4</v>
      </c>
      <c r="N41" s="4">
        <f>IF(ISERR(SEARCH("TRA* 82",C38)),IF(Q41+R41+S41=0,0,I41*(Q41/(Q41+R41+S41))),I41)</f>
        <v>0</v>
      </c>
      <c r="O41" s="4">
        <f>IF(ISERR(SEARCH("TRA* 82",C38)),IF(Q41+R41+S41=0,0,I41*(R41/(Q41+R41+S41))),0)</f>
        <v>0</v>
      </c>
      <c r="P41" s="4">
        <f>IF(ISERR(SEARCH("TRA* 82",C38)),I41-N41-O41,0)</f>
        <v>0</v>
      </c>
      <c r="Q41" s="4">
        <v>3550</v>
      </c>
      <c r="R41" s="4">
        <v>0</v>
      </c>
      <c r="S41" s="4">
        <v>0</v>
      </c>
    </row>
    <row r="42" spans="1:19">
      <c r="A42" s="39" t="s">
        <v>350</v>
      </c>
      <c r="B42" s="40"/>
      <c r="C42" s="40"/>
      <c r="D42" s="40"/>
      <c r="E42" s="40"/>
      <c r="F42" s="40"/>
      <c r="G42" s="40"/>
      <c r="H42" s="25">
        <f>H38+H39+H40+H41</f>
        <v>0</v>
      </c>
      <c r="I42" s="26">
        <f>I38+I39+I40+I41</f>
        <v>0</v>
      </c>
      <c r="J42">
        <v>5</v>
      </c>
    </row>
    <row r="43" spans="1:19">
      <c r="B43" s="2">
        <v>7</v>
      </c>
      <c r="C43" s="3" t="s">
        <v>351</v>
      </c>
      <c r="D43" s="5" t="s">
        <v>76</v>
      </c>
      <c r="G43" s="6">
        <v>5</v>
      </c>
      <c r="I43" s="4">
        <f>G43*H43</f>
        <v>0</v>
      </c>
      <c r="J43">
        <v>1</v>
      </c>
    </row>
    <row r="44" spans="1:19">
      <c r="D44" s="22" t="str">
        <f>SUBSTITUTE("Sp.mat: 434.06%",".",IF(VALUE("1.2")=1.2,".",","),2)</f>
        <v>Sp.mat: 434,06%</v>
      </c>
      <c r="F44" s="22" t="str">
        <f>SUBSTITUTE("Sp.man: 19.95%",".",IF(VALUE("1.2")=1.2,".",","),2)</f>
        <v>Sp.man: 19,95%</v>
      </c>
      <c r="G44" s="22" t="str">
        <f>SUBSTITUTE("Sp.uti: 253.13%",".",IF(VALUE("1.2")=1.2,".",","),2)</f>
        <v>Sp.uti: 253,13%</v>
      </c>
      <c r="I44" s="4">
        <f>G43*H44</f>
        <v>0</v>
      </c>
      <c r="J44">
        <v>2</v>
      </c>
    </row>
    <row r="45" spans="1:19">
      <c r="A45" s="41" t="s">
        <v>352</v>
      </c>
      <c r="B45" s="42"/>
      <c r="C45" s="42"/>
      <c r="D45" s="42"/>
      <c r="E45" s="42"/>
      <c r="F45" s="42"/>
      <c r="G45" s="42"/>
      <c r="I45" s="4">
        <f>G43*H45</f>
        <v>0</v>
      </c>
      <c r="J45">
        <v>3</v>
      </c>
      <c r="K45" s="4">
        <v>0</v>
      </c>
      <c r="L45" s="4">
        <v>1113.318248</v>
      </c>
      <c r="M45" s="4">
        <f>I45-K45-L45</f>
        <v>-1113.318248</v>
      </c>
    </row>
    <row r="46" spans="1:19">
      <c r="A46" s="42"/>
      <c r="B46" s="42"/>
      <c r="C46" s="42"/>
      <c r="D46" s="42"/>
      <c r="E46" s="42"/>
      <c r="F46" s="42"/>
      <c r="G46" s="42"/>
      <c r="I46" s="4">
        <f>G43*H46</f>
        <v>0</v>
      </c>
      <c r="J46">
        <v>4</v>
      </c>
      <c r="N46" s="4">
        <f>IF(ISERR(SEARCH("TRA* 82",C43)),IF(Q46+R46+S46=0,0,I46*(Q46/(Q46+R46+S46))),I46)</f>
        <v>0</v>
      </c>
      <c r="O46" s="4">
        <f>IF(ISERR(SEARCH("TRA* 82",C43)),IF(Q46+R46+S46=0,0,I46*(R46/(Q46+R46+S46))),0)</f>
        <v>0</v>
      </c>
      <c r="P46" s="4">
        <f>IF(ISERR(SEARCH("TRA* 82",C43)),I46-N46-O46,0)</f>
        <v>0</v>
      </c>
      <c r="Q46" s="4">
        <v>0</v>
      </c>
      <c r="R46" s="4">
        <v>0</v>
      </c>
      <c r="S46" s="4">
        <v>0</v>
      </c>
    </row>
    <row r="47" spans="1:19">
      <c r="A47" s="39" t="s">
        <v>24</v>
      </c>
      <c r="B47" s="40"/>
      <c r="C47" s="40"/>
      <c r="D47" s="40"/>
      <c r="E47" s="40"/>
      <c r="F47" s="40"/>
      <c r="G47" s="40"/>
      <c r="H47" s="25">
        <f>H43+H44+H45+H46</f>
        <v>0</v>
      </c>
      <c r="I47" s="26">
        <f>I43+I44+I45+I46</f>
        <v>0</v>
      </c>
      <c r="J47">
        <v>5</v>
      </c>
    </row>
    <row r="48" spans="1:19">
      <c r="B48" s="2">
        <v>8</v>
      </c>
      <c r="C48" s="3" t="s">
        <v>182</v>
      </c>
      <c r="D48" s="5" t="s">
        <v>178</v>
      </c>
      <c r="G48" s="6">
        <v>60</v>
      </c>
      <c r="I48" s="4">
        <f>G48*H48</f>
        <v>0</v>
      </c>
      <c r="J48">
        <v>1</v>
      </c>
    </row>
    <row r="49" spans="1:19">
      <c r="D49" s="22" t="str">
        <f>SUBSTITUTE("Sp.mat: 0.00%",".",IF(VALUE("1.2")=1.2,".",","),2)</f>
        <v>Sp.mat: 0,00%</v>
      </c>
      <c r="F49" s="22" t="str">
        <f>SUBSTITUTE("Sp.man: 0.00%",".",IF(VALUE("1.2")=1.2,".",","),2)</f>
        <v>Sp.man: 0,00%</v>
      </c>
      <c r="G49" s="22" t="str">
        <f>SUBSTITUTE("Sp.uti: 0.00%",".",IF(VALUE("1.2")=1.2,".",","),2)</f>
        <v>Sp.uti: 0,00%</v>
      </c>
      <c r="I49" s="4">
        <f>G48*H49</f>
        <v>0</v>
      </c>
      <c r="J49">
        <v>2</v>
      </c>
    </row>
    <row r="50" spans="1:19">
      <c r="A50" s="41" t="s">
        <v>183</v>
      </c>
      <c r="B50" s="42"/>
      <c r="C50" s="42"/>
      <c r="D50" s="42"/>
      <c r="E50" s="42"/>
      <c r="F50" s="42"/>
      <c r="G50" s="42"/>
      <c r="I50" s="4">
        <f>G48*H50</f>
        <v>0</v>
      </c>
      <c r="J50">
        <v>3</v>
      </c>
      <c r="K50" s="4">
        <v>0</v>
      </c>
      <c r="L50" s="4">
        <v>0</v>
      </c>
      <c r="M50" s="4">
        <f>I50-K50-L50</f>
        <v>0</v>
      </c>
    </row>
    <row r="51" spans="1:19">
      <c r="A51" s="42"/>
      <c r="B51" s="42"/>
      <c r="C51" s="42"/>
      <c r="D51" s="42"/>
      <c r="E51" s="42"/>
      <c r="F51" s="42"/>
      <c r="G51" s="42"/>
      <c r="I51" s="4">
        <f>G48*H51</f>
        <v>0</v>
      </c>
      <c r="J51">
        <v>4</v>
      </c>
      <c r="N51" s="4">
        <f>IF(ISERR(SEARCH("TRA* 82",C48)),IF(Q51+R51+S51=0,0,I51*(Q51/(Q51+R51+S51))),I51)</f>
        <v>0</v>
      </c>
      <c r="O51" s="4">
        <f>IF(ISERR(SEARCH("TRA* 82",C48)),IF(Q51+R51+S51=0,0,I51*(R51/(Q51+R51+S51))),0)</f>
        <v>0</v>
      </c>
      <c r="P51" s="4">
        <f>IF(ISERR(SEARCH("TRA* 82",C48)),I51-N51-O51,0)</f>
        <v>0</v>
      </c>
      <c r="Q51" s="4">
        <v>60</v>
      </c>
      <c r="R51" s="4">
        <v>0</v>
      </c>
      <c r="S51" s="4">
        <v>0</v>
      </c>
    </row>
    <row r="52" spans="1:19">
      <c r="A52" s="39" t="s">
        <v>353</v>
      </c>
      <c r="B52" s="40"/>
      <c r="C52" s="40"/>
      <c r="D52" s="40"/>
      <c r="E52" s="40"/>
      <c r="F52" s="40"/>
      <c r="G52" s="40"/>
      <c r="H52" s="25">
        <f>H48+H49+H50+H51</f>
        <v>0</v>
      </c>
      <c r="I52" s="26">
        <f>I48+I49+I50+I51</f>
        <v>0</v>
      </c>
      <c r="J52">
        <v>5</v>
      </c>
    </row>
    <row r="53" spans="1:19">
      <c r="B53" s="2">
        <v>9</v>
      </c>
      <c r="C53" s="3" t="s">
        <v>354</v>
      </c>
      <c r="D53" s="5" t="s">
        <v>76</v>
      </c>
      <c r="G53" s="6">
        <v>5</v>
      </c>
      <c r="I53" s="4">
        <f>G53*H53</f>
        <v>0</v>
      </c>
      <c r="J53">
        <v>1</v>
      </c>
    </row>
    <row r="54" spans="1:19">
      <c r="D54" s="22" t="str">
        <f>SUBSTITUTE("Sp.mat: 0.00%",".",IF(VALUE("1.2")=1.2,".",","),2)</f>
        <v>Sp.mat: 0,00%</v>
      </c>
      <c r="F54" s="22" t="str">
        <f>SUBSTITUTE("Sp.man: -14.51%",".",IF(VALUE("1.2")=1.2,".",","),2)</f>
        <v>Sp.man: -14,51%</v>
      </c>
      <c r="G54" s="22" t="str">
        <f>SUBSTITUTE("Sp.uti: 0.00%",".",IF(VALUE("1.2")=1.2,".",","),2)</f>
        <v>Sp.uti: 0,00%</v>
      </c>
      <c r="I54" s="4">
        <f>G53*H54</f>
        <v>0</v>
      </c>
      <c r="J54">
        <v>2</v>
      </c>
    </row>
    <row r="55" spans="1:19">
      <c r="A55" s="41" t="s">
        <v>355</v>
      </c>
      <c r="B55" s="42"/>
      <c r="C55" s="42"/>
      <c r="D55" s="42"/>
      <c r="E55" s="42"/>
      <c r="F55" s="42"/>
      <c r="G55" s="42"/>
      <c r="I55" s="4">
        <f>G53*H55</f>
        <v>0</v>
      </c>
      <c r="J55">
        <v>3</v>
      </c>
      <c r="K55" s="4">
        <v>0</v>
      </c>
      <c r="L55" s="4">
        <v>0</v>
      </c>
      <c r="M55" s="4">
        <f>I55-K55-L55</f>
        <v>0</v>
      </c>
    </row>
    <row r="56" spans="1:19">
      <c r="A56" s="42"/>
      <c r="B56" s="42"/>
      <c r="C56" s="42"/>
      <c r="D56" s="42"/>
      <c r="E56" s="42"/>
      <c r="F56" s="42"/>
      <c r="G56" s="42"/>
      <c r="I56" s="4">
        <f>G53*H56</f>
        <v>0</v>
      </c>
      <c r="J56">
        <v>4</v>
      </c>
      <c r="N56" s="4">
        <f>IF(ISERR(SEARCH("TRA* 82",C53)),IF(Q56+R56+S56=0,0,I56*(Q56/(Q56+R56+S56))),I56)</f>
        <v>0</v>
      </c>
      <c r="O56" s="4">
        <f>IF(ISERR(SEARCH("TRA* 82",C53)),IF(Q56+R56+S56=0,0,I56*(R56/(Q56+R56+S56))),0)</f>
        <v>0</v>
      </c>
      <c r="P56" s="4">
        <f>IF(ISERR(SEARCH("TRA* 82",C53)),I56-N56-O56,0)</f>
        <v>0</v>
      </c>
      <c r="Q56" s="4">
        <v>0</v>
      </c>
      <c r="R56" s="4">
        <v>0</v>
      </c>
      <c r="S56" s="4">
        <v>0</v>
      </c>
    </row>
    <row r="57" spans="1:19">
      <c r="A57" s="39" t="s">
        <v>356</v>
      </c>
      <c r="B57" s="40"/>
      <c r="C57" s="40"/>
      <c r="D57" s="40"/>
      <c r="E57" s="40"/>
      <c r="F57" s="40"/>
      <c r="G57" s="40"/>
      <c r="H57" s="25">
        <f>H53+H54+H55+H56</f>
        <v>0</v>
      </c>
      <c r="I57" s="26">
        <f>I53+I54+I55+I56</f>
        <v>0</v>
      </c>
      <c r="J57">
        <v>5</v>
      </c>
    </row>
    <row r="58" spans="1:19">
      <c r="B58" s="2">
        <v>10</v>
      </c>
      <c r="C58" s="3" t="s">
        <v>357</v>
      </c>
      <c r="D58" s="5" t="s">
        <v>79</v>
      </c>
      <c r="G58" s="6">
        <v>3.74</v>
      </c>
      <c r="I58" s="4">
        <f>G58*H58</f>
        <v>0</v>
      </c>
      <c r="J58">
        <v>1</v>
      </c>
    </row>
    <row r="59" spans="1:19">
      <c r="D59" s="22" t="str">
        <f>SUBSTITUTE("Sp.mat: 0.00%",".",IF(VALUE("1.2")=1.2,".",","),2)</f>
        <v>Sp.mat: 0,00%</v>
      </c>
      <c r="F59" s="22" t="str">
        <f>SUBSTITUTE("Sp.man: 0.00%",".",IF(VALUE("1.2")=1.2,".",","),2)</f>
        <v>Sp.man: 0,00%</v>
      </c>
      <c r="G59" s="22" t="str">
        <f>SUBSTITUTE("Sp.uti: 0.00%",".",IF(VALUE("1.2")=1.2,".",","),2)</f>
        <v>Sp.uti: 0,00%</v>
      </c>
      <c r="I59" s="4">
        <f>G58*H59</f>
        <v>0</v>
      </c>
      <c r="J59">
        <v>2</v>
      </c>
    </row>
    <row r="60" spans="1:19">
      <c r="A60" s="41" t="s">
        <v>358</v>
      </c>
      <c r="B60" s="42"/>
      <c r="C60" s="42"/>
      <c r="D60" s="42"/>
      <c r="E60" s="42"/>
      <c r="F60" s="42"/>
      <c r="G60" s="42"/>
      <c r="I60" s="4">
        <f>G58*H60</f>
        <v>0</v>
      </c>
      <c r="J60">
        <v>3</v>
      </c>
      <c r="K60" s="4">
        <v>0</v>
      </c>
      <c r="L60" s="4">
        <v>0</v>
      </c>
      <c r="M60" s="4">
        <f>I60-K60-L60</f>
        <v>0</v>
      </c>
    </row>
    <row r="61" spans="1:19">
      <c r="A61" s="42"/>
      <c r="B61" s="42"/>
      <c r="C61" s="42"/>
      <c r="D61" s="42"/>
      <c r="E61" s="42"/>
      <c r="F61" s="42"/>
      <c r="G61" s="42"/>
      <c r="I61" s="4">
        <f>G58*H61</f>
        <v>0</v>
      </c>
      <c r="J61">
        <v>4</v>
      </c>
      <c r="N61" s="4">
        <f>IF(ISERR(SEARCH("TRA* 82",C58)),IF(Q61+R61+S61=0,0,I61*(Q61/(Q61+R61+S61))),I61)</f>
        <v>0</v>
      </c>
      <c r="O61" s="4">
        <f>IF(ISERR(SEARCH("TRA* 82",C58)),IF(Q61+R61+S61=0,0,I61*(R61/(Q61+R61+S61))),0)</f>
        <v>0</v>
      </c>
      <c r="P61" s="4">
        <f>IF(ISERR(SEARCH("TRA* 82",C58)),I61-N61-O61,0)</f>
        <v>0</v>
      </c>
      <c r="Q61" s="4">
        <v>0</v>
      </c>
      <c r="R61" s="4">
        <v>0</v>
      </c>
      <c r="S61" s="4">
        <v>0</v>
      </c>
    </row>
    <row r="62" spans="1:19">
      <c r="A62" s="39" t="s">
        <v>359</v>
      </c>
      <c r="B62" s="40"/>
      <c r="C62" s="40"/>
      <c r="D62" s="40"/>
      <c r="E62" s="40"/>
      <c r="F62" s="40"/>
      <c r="G62" s="40"/>
      <c r="H62" s="25">
        <f>H58+H59+H60+H61</f>
        <v>0</v>
      </c>
      <c r="I62" s="26">
        <f>I58+I59+I60+I61</f>
        <v>0</v>
      </c>
      <c r="J62">
        <v>5</v>
      </c>
    </row>
    <row r="63" spans="1:19">
      <c r="B63" s="2">
        <v>11</v>
      </c>
      <c r="C63" s="3" t="s">
        <v>182</v>
      </c>
      <c r="D63" s="5" t="s">
        <v>178</v>
      </c>
      <c r="G63" s="6">
        <v>650</v>
      </c>
      <c r="I63" s="4">
        <f>G63*H63</f>
        <v>0</v>
      </c>
      <c r="J63">
        <v>1</v>
      </c>
    </row>
    <row r="64" spans="1:19">
      <c r="D64" s="22" t="str">
        <f>SUBSTITUTE("Sp.mat: 0.00%",".",IF(VALUE("1.2")=1.2,".",","),2)</f>
        <v>Sp.mat: 0,00%</v>
      </c>
      <c r="F64" s="22" t="str">
        <f>SUBSTITUTE("Sp.man: 0.00%",".",IF(VALUE("1.2")=1.2,".",","),2)</f>
        <v>Sp.man: 0,00%</v>
      </c>
      <c r="G64" s="22" t="str">
        <f>SUBSTITUTE("Sp.uti: 0.00%",".",IF(VALUE("1.2")=1.2,".",","),2)</f>
        <v>Sp.uti: 0,00%</v>
      </c>
      <c r="I64" s="4">
        <f>G63*H64</f>
        <v>0</v>
      </c>
      <c r="J64">
        <v>2</v>
      </c>
    </row>
    <row r="65" spans="1:19">
      <c r="A65" s="41" t="s">
        <v>183</v>
      </c>
      <c r="B65" s="42"/>
      <c r="C65" s="42"/>
      <c r="D65" s="42"/>
      <c r="E65" s="42"/>
      <c r="F65" s="42"/>
      <c r="G65" s="42"/>
      <c r="I65" s="4">
        <f>G63*H65</f>
        <v>0</v>
      </c>
      <c r="J65">
        <v>3</v>
      </c>
      <c r="K65" s="4">
        <v>0</v>
      </c>
      <c r="L65" s="4">
        <v>0</v>
      </c>
      <c r="M65" s="4">
        <f>I65-K65-L65</f>
        <v>0</v>
      </c>
    </row>
    <row r="66" spans="1:19">
      <c r="A66" s="42"/>
      <c r="B66" s="42"/>
      <c r="C66" s="42"/>
      <c r="D66" s="42"/>
      <c r="E66" s="42"/>
      <c r="F66" s="42"/>
      <c r="G66" s="42"/>
      <c r="I66" s="4">
        <f>G63*H66</f>
        <v>0</v>
      </c>
      <c r="J66">
        <v>4</v>
      </c>
      <c r="N66" s="4">
        <f>IF(ISERR(SEARCH("TRA* 82",C63)),IF(Q66+R66+S66=0,0,I66*(Q66/(Q66+R66+S66))),I66)</f>
        <v>0</v>
      </c>
      <c r="O66" s="4">
        <f>IF(ISERR(SEARCH("TRA* 82",C63)),IF(Q66+R66+S66=0,0,I66*(R66/(Q66+R66+S66))),0)</f>
        <v>0</v>
      </c>
      <c r="P66" s="4">
        <f>IF(ISERR(SEARCH("TRA* 82",C63)),I66-N66-O66,0)</f>
        <v>0</v>
      </c>
      <c r="Q66" s="4">
        <v>650</v>
      </c>
      <c r="R66" s="4">
        <v>0</v>
      </c>
      <c r="S66" s="4">
        <v>0</v>
      </c>
    </row>
    <row r="67" spans="1:19">
      <c r="A67" s="39" t="s">
        <v>360</v>
      </c>
      <c r="B67" s="40"/>
      <c r="C67" s="40"/>
      <c r="D67" s="40"/>
      <c r="E67" s="40"/>
      <c r="F67" s="40"/>
      <c r="G67" s="40"/>
      <c r="H67" s="25">
        <f>H63+H64+H65+H66</f>
        <v>0</v>
      </c>
      <c r="I67" s="26">
        <f>I63+I64+I65+I66</f>
        <v>0</v>
      </c>
      <c r="J67">
        <v>5</v>
      </c>
    </row>
    <row r="68" spans="1:19">
      <c r="B68" s="29" t="s">
        <v>114</v>
      </c>
      <c r="E68" s="4">
        <f>SUMIF(J13:J67,"1",I13:I67)</f>
        <v>0</v>
      </c>
      <c r="F68" s="4">
        <f>SUMIF(J13:J67,"2",I13:I67)</f>
        <v>0</v>
      </c>
      <c r="G68" s="4">
        <f>SUMIF(J13:J67,"3",I13:I67)</f>
        <v>0</v>
      </c>
      <c r="H68" s="4">
        <f>SUMIF(J13:J67,"4",I13:I67)</f>
        <v>0</v>
      </c>
      <c r="I68" s="4">
        <f>SUMIF(J13:J67,"5",I13:I67)</f>
        <v>0</v>
      </c>
      <c r="K68" s="4">
        <f>SUMIF(J13:J67,"3",K13:K67)</f>
        <v>4899.9979670000002</v>
      </c>
      <c r="L68" s="4">
        <f>SUMIF(J13:J67,"3",L13:L67)</f>
        <v>1113.318248</v>
      </c>
      <c r="M68" s="4">
        <f>SUMIF(J13:J67,"3",M13:M67)</f>
        <v>-6013.3162150000007</v>
      </c>
      <c r="N68" s="4">
        <f>SUMIF(J13:J67,"4",N13:N67)</f>
        <v>0</v>
      </c>
      <c r="O68" s="4">
        <f>SUMIF(J13:J67,"4",O13:O67)</f>
        <v>0</v>
      </c>
      <c r="P68" s="4">
        <f>SUMIF(J13:J67,"4",P13:P67)</f>
        <v>0</v>
      </c>
      <c r="Q68" s="4">
        <f>SUMIF(J13:J67,"4",Q13:Q67)</f>
        <v>4260</v>
      </c>
      <c r="R68" s="4">
        <f>SUMIF(J13:J67,"4",R13:R67)</f>
        <v>0</v>
      </c>
      <c r="S68" s="4">
        <f>SUMIF(J13:J67,"4",S13:S67)</f>
        <v>0</v>
      </c>
    </row>
    <row r="69" spans="1:19" hidden="1">
      <c r="B69" s="29" t="s">
        <v>115</v>
      </c>
    </row>
    <row r="70" spans="1:19" hidden="1">
      <c r="B70" s="29" t="s">
        <v>116</v>
      </c>
      <c r="G70" s="4">
        <f>$K$68*1</f>
        <v>4899.9979670000002</v>
      </c>
    </row>
    <row r="71" spans="1:19" hidden="1">
      <c r="B71" s="29" t="s">
        <v>117</v>
      </c>
      <c r="G71" s="4">
        <f>$L$68*1</f>
        <v>1113.318248</v>
      </c>
    </row>
    <row r="72" spans="1:19" hidden="1">
      <c r="B72" s="29" t="s">
        <v>118</v>
      </c>
      <c r="G72" s="4">
        <f>G68-G70-G71</f>
        <v>-6013.3162150000007</v>
      </c>
    </row>
    <row r="73" spans="1:19" hidden="1">
      <c r="B73" s="29" t="s">
        <v>119</v>
      </c>
      <c r="E73" s="4">
        <f>IF("G"="A",0*1,0)</f>
        <v>0</v>
      </c>
      <c r="I73" s="4">
        <f>E73</f>
        <v>0</v>
      </c>
    </row>
    <row r="74" spans="1:19" hidden="1">
      <c r="B74" s="29" t="s">
        <v>120</v>
      </c>
      <c r="D74" s="30" t="str">
        <f>CONCATENATE(TEXT(   1,REPLACE("#.####",2,1,"."))," x")</f>
        <v>1 x</v>
      </c>
      <c r="E74" s="4">
        <f>IF("G"="A",0*1,0)</f>
        <v>0</v>
      </c>
      <c r="I74" s="4">
        <f>E74*   1</f>
        <v>0</v>
      </c>
    </row>
    <row r="75" spans="1:19" hidden="1">
      <c r="B75" s="29" t="s">
        <v>121</v>
      </c>
      <c r="E75" s="4">
        <f xml:space="preserve">   1</f>
        <v>1</v>
      </c>
      <c r="F75" s="4">
        <f xml:space="preserve">   1</f>
        <v>1</v>
      </c>
      <c r="G75" s="4">
        <f xml:space="preserve">   1</f>
        <v>1</v>
      </c>
      <c r="H75" s="4">
        <f>IF(H68=0,1,H89/H68)</f>
        <v>1</v>
      </c>
    </row>
    <row r="76" spans="1:19" hidden="1">
      <c r="B76" s="29" t="s">
        <v>122</v>
      </c>
      <c r="E76" s="4">
        <f xml:space="preserve">   1-1</f>
        <v>0</v>
      </c>
      <c r="F76" s="4">
        <f xml:space="preserve">   1-1</f>
        <v>0</v>
      </c>
      <c r="G76" s="4">
        <f xml:space="preserve">   1-1</f>
        <v>0</v>
      </c>
      <c r="H76" s="4">
        <f>IF(H68=0,1,H89/H68)-1</f>
        <v>0</v>
      </c>
    </row>
    <row r="77" spans="1:19" hidden="1">
      <c r="B77" s="29" t="s">
        <v>123</v>
      </c>
      <c r="E77" s="4">
        <f>E78-(E68+I73+I74)</f>
        <v>0</v>
      </c>
      <c r="F77" s="4">
        <f>F78-F68</f>
        <v>0</v>
      </c>
      <c r="G77" s="4">
        <f>G78-G68</f>
        <v>0</v>
      </c>
      <c r="H77" s="4">
        <f>H78-H68</f>
        <v>0</v>
      </c>
    </row>
    <row r="78" spans="1:19" hidden="1">
      <c r="B78" s="29" t="s">
        <v>124</v>
      </c>
      <c r="E78" s="4">
        <f>(E68+I73+I74)*E75</f>
        <v>0</v>
      </c>
      <c r="F78" s="4">
        <f>F68*F75</f>
        <v>0</v>
      </c>
      <c r="G78" s="4">
        <f>G68*G75</f>
        <v>0</v>
      </c>
      <c r="H78" s="4">
        <f>H68*H75</f>
        <v>0</v>
      </c>
      <c r="I78" s="4">
        <f>SUM(E78:H78)</f>
        <v>0</v>
      </c>
    </row>
    <row r="79" spans="1:19">
      <c r="B79" s="31" t="s">
        <v>125</v>
      </c>
      <c r="C79" s="32"/>
      <c r="D79" s="33"/>
      <c r="E79" s="34"/>
      <c r="F79" s="34"/>
      <c r="G79" s="35"/>
      <c r="H79" s="24"/>
      <c r="I79" s="36"/>
    </row>
    <row r="80" spans="1:19" hidden="1">
      <c r="B80" s="29" t="str">
        <f>CONCATENATE("  ","Impozit manopera        ")</f>
        <v xml:space="preserve">  Impozit manopera        </v>
      </c>
      <c r="D80" s="30">
        <f xml:space="preserve">   0</f>
        <v>0</v>
      </c>
      <c r="F80" s="4">
        <f>F68*F75*D80</f>
        <v>0</v>
      </c>
      <c r="I80" s="4">
        <f t="shared" ref="I80:I87" si="0">F80</f>
        <v>0</v>
      </c>
    </row>
    <row r="81" spans="2:9">
      <c r="B81" s="29" t="str">
        <f>CONCATENATE("  ","Contributie asiguratori ")</f>
        <v xml:space="preserve">  Contributie asiguratori </v>
      </c>
      <c r="D81" s="30">
        <f xml:space="preserve">   0.0225</f>
        <v>2.2499999999999999E-2</v>
      </c>
      <c r="F81" s="4">
        <f>(F68*F75+F80)*D81</f>
        <v>0</v>
      </c>
      <c r="I81" s="4">
        <f t="shared" si="0"/>
        <v>0</v>
      </c>
    </row>
    <row r="82" spans="2:9" hidden="1">
      <c r="B82" s="29" t="str">
        <f>CONCATENATE("  ","C.A.S.S.                ")</f>
        <v xml:space="preserve">  C.A.S.S.                </v>
      </c>
      <c r="D82" s="30">
        <f t="shared" ref="D82:D88" si="1" xml:space="preserve">   0</f>
        <v>0</v>
      </c>
      <c r="F82" s="4">
        <f>(F68*F75+F80)*D82</f>
        <v>0</v>
      </c>
      <c r="I82" s="4">
        <f t="shared" si="0"/>
        <v>0</v>
      </c>
    </row>
    <row r="83" spans="2:9" hidden="1">
      <c r="B83" s="29" t="str">
        <f>CONCATENATE("  ","Aj.somaj                ")</f>
        <v xml:space="preserve">  Aj.somaj                </v>
      </c>
      <c r="D83" s="30">
        <f t="shared" si="1"/>
        <v>0</v>
      </c>
      <c r="F83" s="4">
        <f>(F68*F75+F80)*D83</f>
        <v>0</v>
      </c>
      <c r="I83" s="4">
        <f t="shared" si="0"/>
        <v>0</v>
      </c>
    </row>
    <row r="84" spans="2:9" hidden="1">
      <c r="B84" s="29" t="str">
        <f>CONCATENATE("  ","Acc. munca, boli profes.")</f>
        <v xml:space="preserve">  Acc. munca, boli profes.</v>
      </c>
      <c r="D84" s="30">
        <f t="shared" si="1"/>
        <v>0</v>
      </c>
      <c r="F84" s="4">
        <f>(F68*F75+F80)*D84</f>
        <v>0</v>
      </c>
      <c r="I84" s="4">
        <f t="shared" si="0"/>
        <v>0</v>
      </c>
    </row>
    <row r="85" spans="2:9" hidden="1">
      <c r="B85" s="29" t="str">
        <f>CONCATENATE("  ","C.C.I                   ")</f>
        <v xml:space="preserve">  C.C.I                   </v>
      </c>
      <c r="D85" s="30">
        <f t="shared" si="1"/>
        <v>0</v>
      </c>
      <c r="F85" s="4">
        <f>(F68*F75+F80)*D85</f>
        <v>0</v>
      </c>
      <c r="I85" s="4">
        <f t="shared" si="0"/>
        <v>0</v>
      </c>
    </row>
    <row r="86" spans="2:9" hidden="1">
      <c r="B86" s="29" t="str">
        <f>CONCATENATE("  ","                        ")</f>
        <v xml:space="preserve">                          </v>
      </c>
      <c r="D86" s="30">
        <f t="shared" si="1"/>
        <v>0</v>
      </c>
      <c r="F86" s="4">
        <f>(F68*F75+F80)*D86</f>
        <v>0</v>
      </c>
      <c r="I86" s="4">
        <f t="shared" si="0"/>
        <v>0</v>
      </c>
    </row>
    <row r="87" spans="2:9" hidden="1">
      <c r="B87" s="29" t="str">
        <f>CONCATENATE("  ","Fond garantare          ")</f>
        <v xml:space="preserve">  Fond garantare          </v>
      </c>
      <c r="D87" s="30">
        <f t="shared" si="1"/>
        <v>0</v>
      </c>
      <c r="F87" s="4">
        <f>(F68*F75+F80)*D87</f>
        <v>0</v>
      </c>
      <c r="I87" s="4">
        <f t="shared" si="0"/>
        <v>0</v>
      </c>
    </row>
    <row r="88" spans="2:9" hidden="1">
      <c r="B88" s="29" t="str">
        <f>CONCATENATE("  ","Chelt.tr.aprov.,depozit.")</f>
        <v xml:space="preserve">  Chelt.tr.aprov.,depozit.</v>
      </c>
      <c r="D88" s="30">
        <f t="shared" si="1"/>
        <v>0</v>
      </c>
      <c r="E88" s="4">
        <f>(E68+I73+I74)*E75*D88</f>
        <v>0</v>
      </c>
      <c r="I88" s="4">
        <f>E88</f>
        <v>0</v>
      </c>
    </row>
    <row r="89" spans="2:9">
      <c r="B89" s="31" t="s">
        <v>126</v>
      </c>
      <c r="C89" s="32"/>
      <c r="D89" s="33"/>
      <c r="E89" s="36">
        <f>(E68+I73+I74)*E75+E88</f>
        <v>0</v>
      </c>
      <c r="F89" s="36">
        <f>F68*F75+SUM(F80:F87)</f>
        <v>0</v>
      </c>
      <c r="G89" s="36">
        <f>G68*G75</f>
        <v>0</v>
      </c>
      <c r="H89" s="36">
        <f>($N$68*   1+$O$68*   1+$P$68*   0)*1</f>
        <v>0</v>
      </c>
      <c r="I89" s="36">
        <f>SUM(E89:H89)</f>
        <v>0</v>
      </c>
    </row>
    <row r="90" spans="2:9">
      <c r="B90" s="31" t="s">
        <v>127</v>
      </c>
      <c r="C90" s="32"/>
      <c r="D90" s="37">
        <f xml:space="preserve">   0.1</f>
        <v>0.1</v>
      </c>
      <c r="E90" s="34" t="s">
        <v>128</v>
      </c>
      <c r="F90" s="34"/>
      <c r="G90" s="35"/>
      <c r="H90" s="24"/>
      <c r="I90" s="36">
        <f>I89*D90</f>
        <v>0</v>
      </c>
    </row>
    <row r="91" spans="2:9" hidden="1">
      <c r="B91" s="29" t="s">
        <v>129</v>
      </c>
    </row>
    <row r="92" spans="2:9" hidden="1">
      <c r="B92" s="29" t="str">
        <f>CONCATENATE("a-","Salarii maistri         ")</f>
        <v xml:space="preserve">a-Salarii maistri         </v>
      </c>
      <c r="D92" s="30">
        <f xml:space="preserve">   0</f>
        <v>0</v>
      </c>
      <c r="E92" s="34" t="s">
        <v>130</v>
      </c>
      <c r="I92" s="4">
        <f>(F89-(F81+F82+F83+F84+F85))*D92</f>
        <v>0</v>
      </c>
    </row>
    <row r="93" spans="2:9" hidden="1">
      <c r="B93" s="29" t="str">
        <f>CONCATENATE("b-","Manopera indirecta      ")</f>
        <v xml:space="preserve">b-Manopera indirecta      </v>
      </c>
      <c r="D93" s="30">
        <f xml:space="preserve">   0</f>
        <v>0</v>
      </c>
      <c r="E93" s="34" t="s">
        <v>131</v>
      </c>
      <c r="I93" s="4">
        <f>(I89-(F81+F82+F83+F84+F85))*D93</f>
        <v>0</v>
      </c>
    </row>
    <row r="94" spans="2:9" hidden="1">
      <c r="B94" s="29" t="str">
        <f>CONCATENATE("c-","Contributie asiguratori ")</f>
        <v xml:space="preserve">c-Contributie asiguratori </v>
      </c>
      <c r="D94" s="30">
        <f xml:space="preserve">   0.0225</f>
        <v>2.2499999999999999E-2</v>
      </c>
      <c r="E94" s="34" t="s">
        <v>132</v>
      </c>
      <c r="I94" s="4">
        <f>(I92+I93)*D94</f>
        <v>0</v>
      </c>
    </row>
    <row r="95" spans="2:9" hidden="1">
      <c r="B95" s="29" t="str">
        <f>CONCATENATE("d-","C.A.S.S.                ")</f>
        <v xml:space="preserve">d-C.A.S.S.                </v>
      </c>
      <c r="D95" s="30">
        <f t="shared" ref="D95:D100" si="2" xml:space="preserve">   0</f>
        <v>0</v>
      </c>
      <c r="E95" s="34" t="s">
        <v>132</v>
      </c>
      <c r="I95" s="4">
        <f>(I92+I93)*D95</f>
        <v>0</v>
      </c>
    </row>
    <row r="96" spans="2:9" hidden="1">
      <c r="B96" s="29" t="str">
        <f>CONCATENATE("e-","Aj.somaj                ")</f>
        <v xml:space="preserve">e-Aj.somaj                </v>
      </c>
      <c r="D96" s="30">
        <f t="shared" si="2"/>
        <v>0</v>
      </c>
      <c r="E96" s="34" t="s">
        <v>132</v>
      </c>
      <c r="I96" s="4">
        <f>(I92+I93)*D96</f>
        <v>0</v>
      </c>
    </row>
    <row r="97" spans="1:9" hidden="1">
      <c r="B97" s="29" t="str">
        <f>CONCATENATE("f-","Acc. munca, boli profes.")</f>
        <v>f-Acc. munca, boli profes.</v>
      </c>
      <c r="D97" s="30">
        <f t="shared" si="2"/>
        <v>0</v>
      </c>
      <c r="E97" s="34" t="s">
        <v>132</v>
      </c>
      <c r="I97" s="4">
        <f>(I92+I93)*D97</f>
        <v>0</v>
      </c>
    </row>
    <row r="98" spans="1:9" hidden="1">
      <c r="B98" s="29" t="str">
        <f>CONCATENATE("g-","C.C.I                   ")</f>
        <v xml:space="preserve">g-C.C.I                   </v>
      </c>
      <c r="D98" s="30">
        <f t="shared" si="2"/>
        <v>0</v>
      </c>
      <c r="E98" s="34" t="s">
        <v>132</v>
      </c>
      <c r="I98" s="4">
        <f>(I92+I93)*D98</f>
        <v>0</v>
      </c>
    </row>
    <row r="99" spans="1:9" hidden="1">
      <c r="B99" s="29" t="str">
        <f>CONCATENATE("h-","                        ")</f>
        <v xml:space="preserve">h-                        </v>
      </c>
      <c r="D99" s="30">
        <f t="shared" si="2"/>
        <v>0</v>
      </c>
      <c r="E99" s="34" t="s">
        <v>132</v>
      </c>
      <c r="I99" s="4">
        <f>(I92+I93)*D99</f>
        <v>0</v>
      </c>
    </row>
    <row r="100" spans="1:9" hidden="1">
      <c r="B100" s="29" t="str">
        <f>CONCATENATE("i-","Fond garantare          ")</f>
        <v xml:space="preserve">i-Fond garantare          </v>
      </c>
      <c r="D100" s="30">
        <f t="shared" si="2"/>
        <v>0</v>
      </c>
      <c r="E100" s="34" t="s">
        <v>132</v>
      </c>
      <c r="I100" s="4">
        <f>(I92+I93)*D100</f>
        <v>0</v>
      </c>
    </row>
    <row r="101" spans="1:9" hidden="1">
      <c r="B101" s="29" t="s">
        <v>133</v>
      </c>
      <c r="D101" s="34" t="s">
        <v>134</v>
      </c>
      <c r="I101" s="4">
        <f>I90-SUM(I92:I100)</f>
        <v>0</v>
      </c>
    </row>
    <row r="102" spans="1:9">
      <c r="B102" s="31" t="s">
        <v>135</v>
      </c>
      <c r="C102" s="32"/>
      <c r="D102" s="37">
        <f xml:space="preserve">   0.05</f>
        <v>0.05</v>
      </c>
      <c r="E102" s="34" t="s">
        <v>136</v>
      </c>
      <c r="F102" s="34"/>
      <c r="G102" s="35"/>
      <c r="H102" s="24"/>
      <c r="I102" s="36">
        <f>(I89+I90)*D102</f>
        <v>0</v>
      </c>
    </row>
    <row r="103" spans="1:9" hidden="1">
      <c r="B103" s="29" t="s">
        <v>119</v>
      </c>
      <c r="D103" s="34" t="str">
        <f>CONCATENATE(TEXT(   1,REPLACE("#.####",2,1,"."))," x")</f>
        <v>1 x</v>
      </c>
      <c r="E103" s="4">
        <f>IF("G"="G",0*1,0)</f>
        <v>0</v>
      </c>
      <c r="I103" s="4">
        <f>E103*   1</f>
        <v>0</v>
      </c>
    </row>
    <row r="104" spans="1:9" hidden="1">
      <c r="B104" s="29" t="s">
        <v>120</v>
      </c>
      <c r="D104" s="30" t="str">
        <f>CONCATENATE(TEXT(   1,REPLACE("#.####",2,1,"."))," x ",TEXT(   1,REPLACE("#.####",2,1,"."))," x")</f>
        <v>1 x 1 x</v>
      </c>
      <c r="E104" s="4">
        <f>IF("G"="G",0*1,0)</f>
        <v>0</v>
      </c>
      <c r="I104" s="4">
        <f>E104*   1*   1</f>
        <v>0</v>
      </c>
    </row>
    <row r="105" spans="1:9">
      <c r="B105" s="31" t="s">
        <v>137</v>
      </c>
      <c r="C105" s="32"/>
      <c r="D105" s="34" t="s">
        <v>138</v>
      </c>
      <c r="E105" s="34"/>
      <c r="F105" s="34"/>
      <c r="G105" s="35"/>
      <c r="H105" s="24"/>
      <c r="I105" s="36">
        <f>I89+I90+I102+I103+I104</f>
        <v>0</v>
      </c>
    </row>
    <row r="106" spans="1:9" hidden="1">
      <c r="B106" s="31" t="s">
        <v>139</v>
      </c>
      <c r="C106" s="32"/>
      <c r="D106" s="37">
        <f xml:space="preserve">   0</f>
        <v>0</v>
      </c>
      <c r="E106" s="34" t="s">
        <v>140</v>
      </c>
      <c r="F106" s="34"/>
      <c r="G106" s="35"/>
      <c r="H106" s="24"/>
      <c r="I106" s="36">
        <f>I105*D106</f>
        <v>0</v>
      </c>
    </row>
    <row r="107" spans="1:9">
      <c r="B107" s="31" t="s">
        <v>141</v>
      </c>
      <c r="C107" s="32"/>
      <c r="D107" s="33"/>
      <c r="E107" s="34"/>
      <c r="F107" s="34"/>
      <c r="G107" s="35"/>
      <c r="H107" s="24"/>
      <c r="I107" s="36">
        <f>I105+I106</f>
        <v>0</v>
      </c>
    </row>
    <row r="108" spans="1:9">
      <c r="B108" s="29" t="s">
        <v>142</v>
      </c>
      <c r="D108" s="30">
        <f xml:space="preserve">   0.19</f>
        <v>0.19</v>
      </c>
      <c r="E108" s="34" t="s">
        <v>143</v>
      </c>
      <c r="I108" s="4">
        <f>I107*D108</f>
        <v>0</v>
      </c>
    </row>
    <row r="109" spans="1:9">
      <c r="B109" s="31" t="s">
        <v>144</v>
      </c>
      <c r="C109" s="32"/>
      <c r="D109" s="33"/>
      <c r="E109" s="34"/>
      <c r="F109" s="34"/>
      <c r="G109" s="35"/>
      <c r="H109" s="24"/>
      <c r="I109" s="36">
        <f>I107+I108</f>
        <v>0</v>
      </c>
    </row>
    <row r="112" spans="1:9">
      <c r="A112" s="38" t="s">
        <v>212</v>
      </c>
    </row>
    <row r="113" spans="1:1">
      <c r="A113" s="38" t="s">
        <v>213</v>
      </c>
    </row>
  </sheetData>
  <mergeCells count="33">
    <mergeCell ref="B4:D4"/>
    <mergeCell ref="E4:Q4"/>
    <mergeCell ref="A5:I5"/>
    <mergeCell ref="A62:G62"/>
    <mergeCell ref="A65:G66"/>
    <mergeCell ref="A67:G67"/>
    <mergeCell ref="B1:D1"/>
    <mergeCell ref="E1:Q1"/>
    <mergeCell ref="R1:Z3"/>
    <mergeCell ref="B2:D2"/>
    <mergeCell ref="E2:Q2"/>
    <mergeCell ref="B3:D3"/>
    <mergeCell ref="E3:Q3"/>
    <mergeCell ref="A47:G47"/>
    <mergeCell ref="A50:G51"/>
    <mergeCell ref="A52:G52"/>
    <mergeCell ref="A55:G56"/>
    <mergeCell ref="A57:G57"/>
    <mergeCell ref="A60:G61"/>
    <mergeCell ref="A32:G32"/>
    <mergeCell ref="A35:G36"/>
    <mergeCell ref="A37:G37"/>
    <mergeCell ref="A40:G41"/>
    <mergeCell ref="A42:G42"/>
    <mergeCell ref="A45:G46"/>
    <mergeCell ref="A17:G17"/>
    <mergeCell ref="A20:G21"/>
    <mergeCell ref="A22:G22"/>
    <mergeCell ref="A25:G26"/>
    <mergeCell ref="A27:G27"/>
    <mergeCell ref="A30:G31"/>
    <mergeCell ref="A6:I6"/>
    <mergeCell ref="A15:G1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74702-43B1-4D79-A408-057B3F142FA7}">
  <dimension ref="A1:AA69"/>
  <sheetViews>
    <sheetView workbookViewId="0">
      <selection sqref="A1:XFD5"/>
    </sheetView>
  </sheetViews>
  <sheetFormatPr defaultRowHeight="14.5" outlineLevelCol="1"/>
  <cols>
    <col min="1" max="1" width="0.26953125" style="1" customWidth="1"/>
    <col min="2" max="2" width="5.7265625" style="2" customWidth="1"/>
    <col min="3" max="3" width="25.26953125" style="3" customWidth="1"/>
    <col min="4" max="4" width="14.54296875" style="5" customWidth="1"/>
    <col min="5" max="5" width="14.54296875" customWidth="1"/>
    <col min="7" max="7" width="15.7265625" style="6" customWidth="1"/>
    <col min="8" max="8" width="14.54296875" style="7" customWidth="1"/>
    <col min="9" max="9" width="14.54296875" style="4" customWidth="1"/>
    <col min="10" max="10" width="0" hidden="1" customWidth="1" outlineLevel="1"/>
    <col min="11" max="19" width="0" style="4" hidden="1" customWidth="1" outlineLevel="1"/>
    <col min="20" max="20" width="8.7265625" collapsed="1"/>
  </cols>
  <sheetData>
    <row r="1" spans="1:27" ht="12" customHeight="1">
      <c r="A1" s="64"/>
      <c r="B1" s="65" t="s">
        <v>245</v>
      </c>
      <c r="C1" s="65"/>
      <c r="D1" s="65"/>
      <c r="E1" s="65" t="s">
        <v>252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4"/>
    </row>
    <row r="2" spans="1:27" ht="28.5" customHeight="1">
      <c r="A2" s="64"/>
      <c r="B2" s="65" t="s">
        <v>247</v>
      </c>
      <c r="C2" s="65"/>
      <c r="D2" s="65"/>
      <c r="E2" s="65" t="s">
        <v>248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249</v>
      </c>
      <c r="C3" s="65"/>
      <c r="D3" s="65"/>
      <c r="E3" s="65" t="s">
        <v>251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250</v>
      </c>
      <c r="C4" s="65"/>
      <c r="D4" s="65"/>
      <c r="E4" s="65" t="s">
        <v>366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24.75" customHeight="1">
      <c r="A5" s="66" t="s">
        <v>0</v>
      </c>
      <c r="B5" s="66"/>
      <c r="C5" s="66"/>
      <c r="D5" s="66"/>
      <c r="E5" s="66"/>
      <c r="F5" s="66"/>
      <c r="G5" s="66"/>
      <c r="H5" s="66"/>
      <c r="I5" s="66"/>
      <c r="J5">
        <v>1</v>
      </c>
    </row>
    <row r="6" spans="1:27" ht="43.5" customHeight="1" thickBot="1">
      <c r="A6" s="49" t="s">
        <v>1</v>
      </c>
      <c r="B6" s="42"/>
      <c r="C6" s="42"/>
      <c r="D6" s="42"/>
      <c r="E6" s="42"/>
      <c r="F6" s="42"/>
      <c r="G6" s="42"/>
      <c r="H6" s="42"/>
      <c r="I6" s="42"/>
    </row>
    <row r="7" spans="1:27">
      <c r="A7" s="11"/>
      <c r="B7" s="12" t="s">
        <v>4</v>
      </c>
      <c r="C7" s="13" t="s">
        <v>5</v>
      </c>
      <c r="D7" s="14" t="s">
        <v>6</v>
      </c>
      <c r="E7" s="15"/>
      <c r="F7" s="15"/>
      <c r="G7" s="16" t="s">
        <v>7</v>
      </c>
      <c r="H7" s="17" t="s">
        <v>8</v>
      </c>
      <c r="I7" s="18" t="s">
        <v>9</v>
      </c>
    </row>
    <row r="8" spans="1:27">
      <c r="B8" s="2" t="s">
        <v>10</v>
      </c>
      <c r="C8" s="3" t="s">
        <v>11</v>
      </c>
      <c r="D8" s="8"/>
      <c r="E8" s="9"/>
      <c r="F8" s="9"/>
      <c r="H8" s="10" t="s">
        <v>12</v>
      </c>
    </row>
    <row r="9" spans="1:27">
      <c r="C9" s="3" t="s">
        <v>13</v>
      </c>
      <c r="D9" s="8"/>
      <c r="E9" s="9"/>
      <c r="F9" s="9"/>
      <c r="H9" s="10" t="s">
        <v>14</v>
      </c>
    </row>
    <row r="10" spans="1:27">
      <c r="C10" s="3" t="s">
        <v>15</v>
      </c>
      <c r="D10" s="8"/>
      <c r="E10" s="9"/>
      <c r="F10" s="9"/>
      <c r="H10" s="10" t="s">
        <v>16</v>
      </c>
    </row>
    <row r="11" spans="1:27">
      <c r="C11" s="3" t="s">
        <v>17</v>
      </c>
      <c r="D11" s="8"/>
      <c r="E11" s="9"/>
      <c r="F11" s="9"/>
      <c r="H11" s="10" t="s">
        <v>18</v>
      </c>
    </row>
    <row r="12" spans="1:27">
      <c r="C12" s="3" t="s">
        <v>19</v>
      </c>
      <c r="D12" s="8"/>
      <c r="E12" s="9"/>
      <c r="F12" s="9"/>
      <c r="H12" s="10" t="s">
        <v>20</v>
      </c>
    </row>
    <row r="13" spans="1:27">
      <c r="A13" s="11"/>
      <c r="B13" s="12">
        <v>1</v>
      </c>
      <c r="C13" s="13" t="s">
        <v>177</v>
      </c>
      <c r="D13" s="19" t="s">
        <v>178</v>
      </c>
      <c r="E13" s="20"/>
      <c r="F13" s="20"/>
      <c r="G13" s="16">
        <v>11500</v>
      </c>
      <c r="H13" s="21"/>
      <c r="I13" s="18">
        <f>G13*H13</f>
        <v>0</v>
      </c>
      <c r="J13">
        <v>1</v>
      </c>
    </row>
    <row r="14" spans="1:27">
      <c r="D14" s="22" t="str">
        <f>SUBSTITUTE("Sp.mat: 0.00%",".",IF(VALUE("1.2")=1.2,".",","),2)</f>
        <v>Sp.mat: 0,00%</v>
      </c>
      <c r="F14" s="22" t="str">
        <f>SUBSTITUTE("Sp.man: 0.00%",".",IF(VALUE("1.2")=1.2,".",","),2)</f>
        <v>Sp.man: 0,00%</v>
      </c>
      <c r="G14" s="22" t="str">
        <f>SUBSTITUTE("Sp.uti: 0.00%",".",IF(VALUE("1.2")=1.2,".",","),2)</f>
        <v>Sp.uti: 0,00%</v>
      </c>
      <c r="I14" s="4">
        <f>G13*H14</f>
        <v>0</v>
      </c>
      <c r="J14">
        <v>2</v>
      </c>
    </row>
    <row r="15" spans="1:27">
      <c r="A15" s="41" t="s">
        <v>363</v>
      </c>
      <c r="B15" s="42"/>
      <c r="C15" s="42"/>
      <c r="D15" s="42"/>
      <c r="E15" s="42"/>
      <c r="F15" s="42"/>
      <c r="G15" s="42"/>
      <c r="I15" s="4">
        <f>G13*H15</f>
        <v>0</v>
      </c>
      <c r="J15">
        <v>3</v>
      </c>
      <c r="K15" s="4">
        <v>0</v>
      </c>
      <c r="L15" s="4">
        <v>0</v>
      </c>
      <c r="M15" s="4">
        <f>I15-K15-L15</f>
        <v>0</v>
      </c>
    </row>
    <row r="16" spans="1:27">
      <c r="A16" s="42"/>
      <c r="B16" s="42"/>
      <c r="C16" s="42"/>
      <c r="D16" s="42"/>
      <c r="E16" s="42"/>
      <c r="F16" s="42"/>
      <c r="G16" s="42"/>
      <c r="I16" s="4">
        <f>G13*H16</f>
        <v>0</v>
      </c>
      <c r="J16">
        <v>4</v>
      </c>
      <c r="N16" s="4">
        <f>IF(ISERR(SEARCH("TRA* 82",C13)),IF(Q16+R16+S16=0,0,I16*(Q16/(Q16+R16+S16))),I16)</f>
        <v>0</v>
      </c>
      <c r="O16" s="4">
        <f>IF(ISERR(SEARCH("TRA* 82",C13)),IF(Q16+R16+S16=0,0,I16*(R16/(Q16+R16+S16))),0)</f>
        <v>0</v>
      </c>
      <c r="P16" s="4">
        <f>IF(ISERR(SEARCH("TRA* 82",C13)),I16-N16-O16,0)</f>
        <v>0</v>
      </c>
      <c r="Q16" s="4">
        <v>0</v>
      </c>
      <c r="R16" s="4">
        <v>0</v>
      </c>
      <c r="S16" s="4">
        <v>0</v>
      </c>
    </row>
    <row r="17" spans="1:19">
      <c r="A17" s="39" t="s">
        <v>24</v>
      </c>
      <c r="B17" s="40"/>
      <c r="C17" s="40"/>
      <c r="D17" s="40"/>
      <c r="E17" s="40"/>
      <c r="F17" s="40"/>
      <c r="G17" s="40"/>
      <c r="H17" s="25">
        <f>H13+H14+H15+H16</f>
        <v>0</v>
      </c>
      <c r="I17" s="26">
        <f>I13+I14+I15+I16</f>
        <v>0</v>
      </c>
      <c r="J17">
        <v>5</v>
      </c>
    </row>
    <row r="18" spans="1:19">
      <c r="B18" s="2">
        <v>2</v>
      </c>
      <c r="C18" s="3" t="s">
        <v>177</v>
      </c>
      <c r="D18" s="5" t="s">
        <v>178</v>
      </c>
      <c r="G18" s="6">
        <v>8000</v>
      </c>
      <c r="I18" s="4">
        <f>G18*H18</f>
        <v>0</v>
      </c>
      <c r="J18">
        <v>1</v>
      </c>
    </row>
    <row r="19" spans="1:19">
      <c r="D19" s="22" t="str">
        <f>SUBSTITUTE("Sp.mat: 0.00%",".",IF(VALUE("1.2")=1.2,".",","),2)</f>
        <v>Sp.mat: 0,00%</v>
      </c>
      <c r="F19" s="22" t="str">
        <f>SUBSTITUTE("Sp.man: 0.00%",".",IF(VALUE("1.2")=1.2,".",","),2)</f>
        <v>Sp.man: 0,00%</v>
      </c>
      <c r="G19" s="22" t="str">
        <f>SUBSTITUTE("Sp.uti: 0.00%",".",IF(VALUE("1.2")=1.2,".",","),2)</f>
        <v>Sp.uti: 0,00%</v>
      </c>
      <c r="I19" s="4">
        <f>G18*H19</f>
        <v>0</v>
      </c>
      <c r="J19">
        <v>2</v>
      </c>
    </row>
    <row r="20" spans="1:19">
      <c r="A20" s="41" t="s">
        <v>364</v>
      </c>
      <c r="B20" s="42"/>
      <c r="C20" s="42"/>
      <c r="D20" s="42"/>
      <c r="E20" s="42"/>
      <c r="F20" s="42"/>
      <c r="G20" s="42"/>
      <c r="I20" s="4">
        <f>G18*H20</f>
        <v>0</v>
      </c>
      <c r="J20">
        <v>3</v>
      </c>
      <c r="K20" s="4">
        <v>0</v>
      </c>
      <c r="L20" s="4">
        <v>0</v>
      </c>
      <c r="M20" s="4">
        <f>I20-K20-L20</f>
        <v>0</v>
      </c>
    </row>
    <row r="21" spans="1:19">
      <c r="A21" s="42"/>
      <c r="B21" s="42"/>
      <c r="C21" s="42"/>
      <c r="D21" s="42"/>
      <c r="E21" s="42"/>
      <c r="F21" s="42"/>
      <c r="G21" s="42"/>
      <c r="I21" s="4">
        <f>G18*H21</f>
        <v>0</v>
      </c>
      <c r="J21">
        <v>4</v>
      </c>
      <c r="N21" s="4">
        <f>IF(ISERR(SEARCH("TRA* 82",C18)),IF(Q21+R21+S21=0,0,I21*(Q21/(Q21+R21+S21))),I21)</f>
        <v>0</v>
      </c>
      <c r="O21" s="4">
        <f>IF(ISERR(SEARCH("TRA* 82",C18)),IF(Q21+R21+S21=0,0,I21*(R21/(Q21+R21+S21))),0)</f>
        <v>0</v>
      </c>
      <c r="P21" s="4">
        <f>IF(ISERR(SEARCH("TRA* 82",C18)),I21-N21-O21,0)</f>
        <v>0</v>
      </c>
      <c r="Q21" s="4">
        <v>0</v>
      </c>
      <c r="R21" s="4">
        <v>0</v>
      </c>
      <c r="S21" s="4">
        <v>0</v>
      </c>
    </row>
    <row r="22" spans="1:19">
      <c r="A22" s="39" t="s">
        <v>24</v>
      </c>
      <c r="B22" s="40"/>
      <c r="C22" s="40"/>
      <c r="D22" s="40"/>
      <c r="E22" s="40"/>
      <c r="F22" s="40"/>
      <c r="G22" s="40"/>
      <c r="H22" s="25">
        <f>H18+H19+H20+H21</f>
        <v>0</v>
      </c>
      <c r="I22" s="26">
        <f>I18+I19+I20+I21</f>
        <v>0</v>
      </c>
      <c r="J22">
        <v>5</v>
      </c>
    </row>
    <row r="23" spans="1:19">
      <c r="B23" s="2">
        <v>3</v>
      </c>
      <c r="C23" s="3" t="s">
        <v>177</v>
      </c>
      <c r="D23" s="5" t="s">
        <v>178</v>
      </c>
      <c r="G23" s="6">
        <v>9000</v>
      </c>
      <c r="I23" s="4">
        <f>G23*H23</f>
        <v>0</v>
      </c>
      <c r="J23">
        <v>1</v>
      </c>
    </row>
    <row r="24" spans="1:19">
      <c r="D24" s="22" t="str">
        <f>SUBSTITUTE("Sp.mat: 0.00%",".",IF(VALUE("1.2")=1.2,".",","),2)</f>
        <v>Sp.mat: 0,00%</v>
      </c>
      <c r="F24" s="22" t="str">
        <f>SUBSTITUTE("Sp.man: 0.00%",".",IF(VALUE("1.2")=1.2,".",","),2)</f>
        <v>Sp.man: 0,00%</v>
      </c>
      <c r="G24" s="22" t="str">
        <f>SUBSTITUTE("Sp.uti: 0.00%",".",IF(VALUE("1.2")=1.2,".",","),2)</f>
        <v>Sp.uti: 0,00%</v>
      </c>
      <c r="I24" s="4">
        <f>G23*H24</f>
        <v>0</v>
      </c>
      <c r="J24">
        <v>2</v>
      </c>
    </row>
    <row r="25" spans="1:19">
      <c r="A25" s="41" t="s">
        <v>365</v>
      </c>
      <c r="B25" s="42"/>
      <c r="C25" s="42"/>
      <c r="D25" s="42"/>
      <c r="E25" s="42"/>
      <c r="F25" s="42"/>
      <c r="G25" s="42"/>
      <c r="I25" s="4">
        <f>G23*H25</f>
        <v>0</v>
      </c>
      <c r="J25">
        <v>3</v>
      </c>
      <c r="K25" s="4">
        <v>0</v>
      </c>
      <c r="L25" s="4">
        <v>0</v>
      </c>
      <c r="M25" s="4">
        <f>I25-K25-L25</f>
        <v>0</v>
      </c>
    </row>
    <row r="26" spans="1:19">
      <c r="A26" s="42"/>
      <c r="B26" s="42"/>
      <c r="C26" s="42"/>
      <c r="D26" s="42"/>
      <c r="E26" s="42"/>
      <c r="F26" s="42"/>
      <c r="G26" s="42"/>
      <c r="I26" s="4">
        <f>G23*H26</f>
        <v>0</v>
      </c>
      <c r="J26">
        <v>4</v>
      </c>
      <c r="N26" s="4">
        <f>IF(ISERR(SEARCH("TRA* 82",C23)),IF(Q26+R26+S26=0,0,I26*(Q26/(Q26+R26+S26))),I26)</f>
        <v>0</v>
      </c>
      <c r="O26" s="4">
        <f>IF(ISERR(SEARCH("TRA* 82",C23)),IF(Q26+R26+S26=0,0,I26*(R26/(Q26+R26+S26))),0)</f>
        <v>0</v>
      </c>
      <c r="P26" s="4">
        <f>IF(ISERR(SEARCH("TRA* 82",C23)),I26-N26-O26,0)</f>
        <v>0</v>
      </c>
      <c r="Q26" s="4">
        <v>0</v>
      </c>
      <c r="R26" s="4">
        <v>0</v>
      </c>
      <c r="S26" s="4">
        <v>0</v>
      </c>
    </row>
    <row r="27" spans="1:19">
      <c r="A27" s="39" t="s">
        <v>24</v>
      </c>
      <c r="B27" s="40"/>
      <c r="C27" s="40"/>
      <c r="D27" s="40"/>
      <c r="E27" s="40"/>
      <c r="F27" s="40"/>
      <c r="G27" s="40"/>
      <c r="H27" s="25">
        <f>H23+H24+H25+H26</f>
        <v>0</v>
      </c>
      <c r="I27" s="26">
        <f>I23+I24+I25+I26</f>
        <v>0</v>
      </c>
      <c r="J27">
        <v>5</v>
      </c>
    </row>
    <row r="28" spans="1:19">
      <c r="B28" s="29" t="s">
        <v>114</v>
      </c>
      <c r="E28" s="4">
        <f>SUMIF(J13:J27,"1",I13:I27)</f>
        <v>0</v>
      </c>
      <c r="F28" s="4">
        <f>SUMIF(J13:J27,"2",I13:I27)</f>
        <v>0</v>
      </c>
      <c r="G28" s="4">
        <f>SUMIF(J13:J27,"3",I13:I27)</f>
        <v>0</v>
      </c>
      <c r="H28" s="4">
        <f>SUMIF(J13:J27,"4",I13:I27)</f>
        <v>0</v>
      </c>
      <c r="I28" s="4">
        <f>SUMIF(J13:J27,"5",I13:I27)</f>
        <v>0</v>
      </c>
      <c r="K28" s="4">
        <f>SUMIF(J13:J27,"3",K13:K27)</f>
        <v>0</v>
      </c>
      <c r="L28" s="4">
        <f>SUMIF(J13:J27,"3",L13:L27)</f>
        <v>0</v>
      </c>
      <c r="M28" s="4">
        <f>SUMIF(J13:J27,"3",M13:M27)</f>
        <v>0</v>
      </c>
      <c r="N28" s="4">
        <f>SUMIF(J13:J27,"4",N13:N27)</f>
        <v>0</v>
      </c>
      <c r="O28" s="4">
        <f>SUMIF(J13:J27,"4",O13:O27)</f>
        <v>0</v>
      </c>
      <c r="P28" s="4">
        <f>SUMIF(J13:J27,"4",P13:P27)</f>
        <v>0</v>
      </c>
      <c r="Q28" s="4">
        <f>SUMIF(J13:J27,"4",Q13:Q27)</f>
        <v>0</v>
      </c>
      <c r="R28" s="4">
        <f>SUMIF(J13:J27,"4",R13:R27)</f>
        <v>0</v>
      </c>
      <c r="S28" s="4">
        <f>SUMIF(J13:J27,"4",S13:S27)</f>
        <v>0</v>
      </c>
    </row>
    <row r="29" spans="1:19" hidden="1">
      <c r="B29" s="29" t="s">
        <v>115</v>
      </c>
    </row>
    <row r="30" spans="1:19" hidden="1">
      <c r="B30" s="29" t="s">
        <v>116</v>
      </c>
      <c r="G30" s="4">
        <f>$K$28*1</f>
        <v>0</v>
      </c>
    </row>
    <row r="31" spans="1:19" hidden="1">
      <c r="B31" s="29" t="s">
        <v>117</v>
      </c>
      <c r="G31" s="4">
        <f>$L$28*1</f>
        <v>0</v>
      </c>
    </row>
    <row r="32" spans="1:19" hidden="1">
      <c r="B32" s="29" t="s">
        <v>118</v>
      </c>
      <c r="G32" s="4">
        <f>G28-G30-G31</f>
        <v>0</v>
      </c>
    </row>
    <row r="33" spans="2:9" hidden="1">
      <c r="B33" s="29" t="s">
        <v>119</v>
      </c>
      <c r="E33" s="4">
        <f>IF("G"="A",0*1,0)</f>
        <v>0</v>
      </c>
      <c r="I33" s="4">
        <f>E33</f>
        <v>0</v>
      </c>
    </row>
    <row r="34" spans="2:9" hidden="1">
      <c r="B34" s="29" t="s">
        <v>120</v>
      </c>
      <c r="D34" s="30" t="str">
        <f>CONCATENATE(TEXT(   1,REPLACE("#.####",2,1,"."))," x")</f>
        <v>1 x</v>
      </c>
      <c r="E34" s="4">
        <f>IF("G"="A",0*1,0)</f>
        <v>0</v>
      </c>
      <c r="I34" s="4">
        <f>E34*   1</f>
        <v>0</v>
      </c>
    </row>
    <row r="35" spans="2:9" hidden="1">
      <c r="B35" s="29" t="s">
        <v>121</v>
      </c>
      <c r="E35" s="4">
        <f xml:space="preserve">   1</f>
        <v>1</v>
      </c>
      <c r="F35" s="4">
        <f xml:space="preserve">   1</f>
        <v>1</v>
      </c>
      <c r="G35" s="4">
        <f xml:space="preserve">   1</f>
        <v>1</v>
      </c>
      <c r="H35" s="4">
        <f>IF(H28=0,1,H49/H28)</f>
        <v>1</v>
      </c>
    </row>
    <row r="36" spans="2:9" hidden="1">
      <c r="B36" s="29" t="s">
        <v>122</v>
      </c>
      <c r="E36" s="4">
        <f xml:space="preserve">   1-1</f>
        <v>0</v>
      </c>
      <c r="F36" s="4">
        <f xml:space="preserve">   1-1</f>
        <v>0</v>
      </c>
      <c r="G36" s="4">
        <f xml:space="preserve">   1-1</f>
        <v>0</v>
      </c>
      <c r="H36" s="4">
        <f>IF(H28=0,1,H49/H28)-1</f>
        <v>0</v>
      </c>
    </row>
    <row r="37" spans="2:9" hidden="1">
      <c r="B37" s="29" t="s">
        <v>123</v>
      </c>
      <c r="E37" s="4">
        <f>E38-(E28+I33+I34)</f>
        <v>0</v>
      </c>
      <c r="F37" s="4">
        <f>F38-F28</f>
        <v>0</v>
      </c>
      <c r="G37" s="4">
        <f>G38-G28</f>
        <v>0</v>
      </c>
      <c r="H37" s="4">
        <f>H38-H28</f>
        <v>0</v>
      </c>
    </row>
    <row r="38" spans="2:9" hidden="1">
      <c r="B38" s="29" t="s">
        <v>124</v>
      </c>
      <c r="E38" s="4">
        <f>(E28+I33+I34)*E35</f>
        <v>0</v>
      </c>
      <c r="F38" s="4">
        <f>F28*F35</f>
        <v>0</v>
      </c>
      <c r="G38" s="4">
        <f>G28*G35</f>
        <v>0</v>
      </c>
      <c r="H38" s="4">
        <f>H28*H35</f>
        <v>0</v>
      </c>
      <c r="I38" s="4">
        <f>SUM(E38:H38)</f>
        <v>0</v>
      </c>
    </row>
    <row r="39" spans="2:9">
      <c r="B39" s="31" t="s">
        <v>125</v>
      </c>
      <c r="C39" s="32"/>
      <c r="D39" s="33"/>
      <c r="E39" s="34"/>
      <c r="F39" s="34"/>
      <c r="G39" s="35"/>
      <c r="H39" s="24"/>
      <c r="I39" s="36"/>
    </row>
    <row r="40" spans="2:9" hidden="1">
      <c r="B40" s="29" t="str">
        <f>CONCATENATE("  ","Impozit manopera        ")</f>
        <v xml:space="preserve">  Impozit manopera        </v>
      </c>
      <c r="D40" s="30">
        <f xml:space="preserve">   0</f>
        <v>0</v>
      </c>
      <c r="F40" s="4">
        <f>F28*F35*D40</f>
        <v>0</v>
      </c>
      <c r="I40" s="4">
        <f t="shared" ref="I40:I47" si="0">F40</f>
        <v>0</v>
      </c>
    </row>
    <row r="41" spans="2:9" hidden="1">
      <c r="B41" s="29" t="str">
        <f>CONCATENATE("  ","Contributie asiguratori ")</f>
        <v xml:space="preserve">  Contributie asiguratori </v>
      </c>
      <c r="D41" s="30">
        <f xml:space="preserve">   0.0225</f>
        <v>2.2499999999999999E-2</v>
      </c>
      <c r="F41" s="4">
        <f>(F28*F35+F40)*D41</f>
        <v>0</v>
      </c>
      <c r="I41" s="4">
        <f t="shared" si="0"/>
        <v>0</v>
      </c>
    </row>
    <row r="42" spans="2:9" hidden="1">
      <c r="B42" s="29" t="str">
        <f>CONCATENATE("  ","C.A.S.S.                ")</f>
        <v xml:space="preserve">  C.A.S.S.                </v>
      </c>
      <c r="D42" s="30">
        <f t="shared" ref="D42:D48" si="1" xml:space="preserve">   0</f>
        <v>0</v>
      </c>
      <c r="F42" s="4">
        <f>(F28*F35+F40)*D42</f>
        <v>0</v>
      </c>
      <c r="I42" s="4">
        <f t="shared" si="0"/>
        <v>0</v>
      </c>
    </row>
    <row r="43" spans="2:9" hidden="1">
      <c r="B43" s="29" t="str">
        <f>CONCATENATE("  ","Aj.somaj                ")</f>
        <v xml:space="preserve">  Aj.somaj                </v>
      </c>
      <c r="D43" s="30">
        <f t="shared" si="1"/>
        <v>0</v>
      </c>
      <c r="F43" s="4">
        <f>(F28*F35+F40)*D43</f>
        <v>0</v>
      </c>
      <c r="I43" s="4">
        <f t="shared" si="0"/>
        <v>0</v>
      </c>
    </row>
    <row r="44" spans="2:9" hidden="1">
      <c r="B44" s="29" t="str">
        <f>CONCATENATE("  ","Acc. munca, boli profes.")</f>
        <v xml:space="preserve">  Acc. munca, boli profes.</v>
      </c>
      <c r="D44" s="30">
        <f t="shared" si="1"/>
        <v>0</v>
      </c>
      <c r="F44" s="4">
        <f>(F28*F35+F40)*D44</f>
        <v>0</v>
      </c>
      <c r="I44" s="4">
        <f t="shared" si="0"/>
        <v>0</v>
      </c>
    </row>
    <row r="45" spans="2:9" hidden="1">
      <c r="B45" s="29" t="str">
        <f>CONCATENATE("  ","C.C.I                   ")</f>
        <v xml:space="preserve">  C.C.I                   </v>
      </c>
      <c r="D45" s="30">
        <f t="shared" si="1"/>
        <v>0</v>
      </c>
      <c r="F45" s="4">
        <f>(F28*F35+F40)*D45</f>
        <v>0</v>
      </c>
      <c r="I45" s="4">
        <f t="shared" si="0"/>
        <v>0</v>
      </c>
    </row>
    <row r="46" spans="2:9" hidden="1">
      <c r="B46" s="29" t="str">
        <f>CONCATENATE("  ","                        ")</f>
        <v xml:space="preserve">                          </v>
      </c>
      <c r="D46" s="30">
        <f t="shared" si="1"/>
        <v>0</v>
      </c>
      <c r="F46" s="4">
        <f>(F28*F35+F40)*D46</f>
        <v>0</v>
      </c>
      <c r="I46" s="4">
        <f t="shared" si="0"/>
        <v>0</v>
      </c>
    </row>
    <row r="47" spans="2:9" hidden="1">
      <c r="B47" s="29" t="str">
        <f>CONCATENATE("  ","Fond garantare          ")</f>
        <v xml:space="preserve">  Fond garantare          </v>
      </c>
      <c r="D47" s="30">
        <f t="shared" si="1"/>
        <v>0</v>
      </c>
      <c r="F47" s="4">
        <f>(F28*F35+F40)*D47</f>
        <v>0</v>
      </c>
      <c r="I47" s="4">
        <f t="shared" si="0"/>
        <v>0</v>
      </c>
    </row>
    <row r="48" spans="2:9" hidden="1">
      <c r="B48" s="29" t="str">
        <f>CONCATENATE("  ","Chelt.tr.aprov.,depozit.")</f>
        <v xml:space="preserve">  Chelt.tr.aprov.,depozit.</v>
      </c>
      <c r="D48" s="30">
        <f t="shared" si="1"/>
        <v>0</v>
      </c>
      <c r="E48" s="4">
        <f>(E28+I33+I34)*E35*D48</f>
        <v>0</v>
      </c>
      <c r="I48" s="4">
        <f>E48</f>
        <v>0</v>
      </c>
    </row>
    <row r="49" spans="2:9">
      <c r="B49" s="31" t="s">
        <v>126</v>
      </c>
      <c r="C49" s="32"/>
      <c r="D49" s="33"/>
      <c r="E49" s="36">
        <f>(E28+I33+I34)*E35+E48</f>
        <v>0</v>
      </c>
      <c r="F49" s="36">
        <f>F28*F35+SUM(F40:F47)</f>
        <v>0</v>
      </c>
      <c r="G49" s="36">
        <f>G28*G35</f>
        <v>0</v>
      </c>
      <c r="H49" s="36">
        <f>($N$28*   1+$O$28*   1+$P$28*   0)*1</f>
        <v>0</v>
      </c>
      <c r="I49" s="36">
        <f>SUM(E49:H49)</f>
        <v>0</v>
      </c>
    </row>
    <row r="50" spans="2:9">
      <c r="B50" s="31" t="s">
        <v>127</v>
      </c>
      <c r="C50" s="32"/>
      <c r="D50" s="37">
        <f xml:space="preserve">   0.1</f>
        <v>0.1</v>
      </c>
      <c r="E50" s="34" t="s">
        <v>128</v>
      </c>
      <c r="F50" s="34"/>
      <c r="G50" s="35"/>
      <c r="H50" s="24"/>
      <c r="I50" s="36">
        <f>I49*D50</f>
        <v>0</v>
      </c>
    </row>
    <row r="51" spans="2:9" hidden="1">
      <c r="B51" s="29" t="s">
        <v>129</v>
      </c>
    </row>
    <row r="52" spans="2:9" hidden="1">
      <c r="B52" s="29" t="str">
        <f>CONCATENATE("a-","Salarii maistri         ")</f>
        <v xml:space="preserve">a-Salarii maistri         </v>
      </c>
      <c r="D52" s="30">
        <f xml:space="preserve">   0</f>
        <v>0</v>
      </c>
      <c r="E52" s="34" t="s">
        <v>130</v>
      </c>
      <c r="I52" s="4">
        <f>(F49-(F41+F42+F43+F44+F45))*D52</f>
        <v>0</v>
      </c>
    </row>
    <row r="53" spans="2:9" hidden="1">
      <c r="B53" s="29" t="str">
        <f>CONCATENATE("b-","Manopera indirecta      ")</f>
        <v xml:space="preserve">b-Manopera indirecta      </v>
      </c>
      <c r="D53" s="30">
        <f xml:space="preserve">   0</f>
        <v>0</v>
      </c>
      <c r="E53" s="34" t="s">
        <v>131</v>
      </c>
      <c r="I53" s="4">
        <f>(I49-(F41+F42+F43+F44+F45))*D53</f>
        <v>0</v>
      </c>
    </row>
    <row r="54" spans="2:9" hidden="1">
      <c r="B54" s="29" t="str">
        <f>CONCATENATE("c-","Contributie asiguratori ")</f>
        <v xml:space="preserve">c-Contributie asiguratori </v>
      </c>
      <c r="D54" s="30">
        <f xml:space="preserve">   0.0225</f>
        <v>2.2499999999999999E-2</v>
      </c>
      <c r="E54" s="34" t="s">
        <v>132</v>
      </c>
      <c r="I54" s="4">
        <f>(I52+I53)*D54</f>
        <v>0</v>
      </c>
    </row>
    <row r="55" spans="2:9" hidden="1">
      <c r="B55" s="29" t="str">
        <f>CONCATENATE("d-","C.A.S.S.                ")</f>
        <v xml:space="preserve">d-C.A.S.S.                </v>
      </c>
      <c r="D55" s="30">
        <f t="shared" ref="D55:D60" si="2" xml:space="preserve">   0</f>
        <v>0</v>
      </c>
      <c r="E55" s="34" t="s">
        <v>132</v>
      </c>
      <c r="I55" s="4">
        <f>(I52+I53)*D55</f>
        <v>0</v>
      </c>
    </row>
    <row r="56" spans="2:9" hidden="1">
      <c r="B56" s="29" t="str">
        <f>CONCATENATE("e-","Aj.somaj                ")</f>
        <v xml:space="preserve">e-Aj.somaj                </v>
      </c>
      <c r="D56" s="30">
        <f t="shared" si="2"/>
        <v>0</v>
      </c>
      <c r="E56" s="34" t="s">
        <v>132</v>
      </c>
      <c r="I56" s="4">
        <f>(I52+I53)*D56</f>
        <v>0</v>
      </c>
    </row>
    <row r="57" spans="2:9" hidden="1">
      <c r="B57" s="29" t="str">
        <f>CONCATENATE("f-","Acc. munca, boli profes.")</f>
        <v>f-Acc. munca, boli profes.</v>
      </c>
      <c r="D57" s="30">
        <f t="shared" si="2"/>
        <v>0</v>
      </c>
      <c r="E57" s="34" t="s">
        <v>132</v>
      </c>
      <c r="I57" s="4">
        <f>(I52+I53)*D57</f>
        <v>0</v>
      </c>
    </row>
    <row r="58" spans="2:9" hidden="1">
      <c r="B58" s="29" t="str">
        <f>CONCATENATE("g-","C.C.I                   ")</f>
        <v xml:space="preserve">g-C.C.I                   </v>
      </c>
      <c r="D58" s="30">
        <f t="shared" si="2"/>
        <v>0</v>
      </c>
      <c r="E58" s="34" t="s">
        <v>132</v>
      </c>
      <c r="I58" s="4">
        <f>(I52+I53)*D58</f>
        <v>0</v>
      </c>
    </row>
    <row r="59" spans="2:9" hidden="1">
      <c r="B59" s="29" t="str">
        <f>CONCATENATE("h-","                        ")</f>
        <v xml:space="preserve">h-                        </v>
      </c>
      <c r="D59" s="30">
        <f t="shared" si="2"/>
        <v>0</v>
      </c>
      <c r="E59" s="34" t="s">
        <v>132</v>
      </c>
      <c r="I59" s="4">
        <f>(I52+I53)*D59</f>
        <v>0</v>
      </c>
    </row>
    <row r="60" spans="2:9" hidden="1">
      <c r="B60" s="29" t="str">
        <f>CONCATENATE("i-","Fond garantare          ")</f>
        <v xml:space="preserve">i-Fond garantare          </v>
      </c>
      <c r="D60" s="30">
        <f t="shared" si="2"/>
        <v>0</v>
      </c>
      <c r="E60" s="34" t="s">
        <v>132</v>
      </c>
      <c r="I60" s="4">
        <f>(I52+I53)*D60</f>
        <v>0</v>
      </c>
    </row>
    <row r="61" spans="2:9" hidden="1">
      <c r="B61" s="29" t="s">
        <v>133</v>
      </c>
      <c r="D61" s="34" t="s">
        <v>134</v>
      </c>
      <c r="I61" s="4">
        <f>I50-SUM(I52:I60)</f>
        <v>0</v>
      </c>
    </row>
    <row r="62" spans="2:9">
      <c r="B62" s="31" t="s">
        <v>135</v>
      </c>
      <c r="C62" s="32"/>
      <c r="D62" s="37">
        <f xml:space="preserve">   0.05</f>
        <v>0.05</v>
      </c>
      <c r="E62" s="34" t="s">
        <v>136</v>
      </c>
      <c r="F62" s="34"/>
      <c r="G62" s="35"/>
      <c r="H62" s="24"/>
      <c r="I62" s="36">
        <f>(I49+I50)*D62</f>
        <v>0</v>
      </c>
    </row>
    <row r="63" spans="2:9" hidden="1">
      <c r="B63" s="29" t="s">
        <v>119</v>
      </c>
      <c r="D63" s="34" t="str">
        <f>CONCATENATE(TEXT(   1,REPLACE("#.####",2,1,"."))," x")</f>
        <v>1 x</v>
      </c>
      <c r="E63" s="4">
        <f>IF("G"="G",0*1,0)</f>
        <v>0</v>
      </c>
      <c r="I63" s="4">
        <f>E63*   1</f>
        <v>0</v>
      </c>
    </row>
    <row r="64" spans="2:9" hidden="1">
      <c r="B64" s="29" t="s">
        <v>120</v>
      </c>
      <c r="D64" s="30" t="str">
        <f>CONCATENATE(TEXT(   1,REPLACE("#.####",2,1,"."))," x ",TEXT(   1,REPLACE("#.####",2,1,"."))," x")</f>
        <v>1 x 1 x</v>
      </c>
      <c r="E64" s="4">
        <f>IF("G"="G",0*1,0)</f>
        <v>0</v>
      </c>
      <c r="I64" s="4">
        <f>E64*   1*   1</f>
        <v>0</v>
      </c>
    </row>
    <row r="65" spans="2:9">
      <c r="B65" s="31" t="s">
        <v>137</v>
      </c>
      <c r="C65" s="32"/>
      <c r="D65" s="34" t="s">
        <v>138</v>
      </c>
      <c r="E65" s="34"/>
      <c r="F65" s="34"/>
      <c r="G65" s="35"/>
      <c r="H65" s="24"/>
      <c r="I65" s="36">
        <f>I49+I50+I62+I63+I64</f>
        <v>0</v>
      </c>
    </row>
    <row r="66" spans="2:9" hidden="1">
      <c r="B66" s="31" t="s">
        <v>139</v>
      </c>
      <c r="C66" s="32"/>
      <c r="D66" s="37">
        <f xml:space="preserve">   0</f>
        <v>0</v>
      </c>
      <c r="E66" s="34" t="s">
        <v>140</v>
      </c>
      <c r="F66" s="34"/>
      <c r="G66" s="35"/>
      <c r="H66" s="24"/>
      <c r="I66" s="36">
        <f>I65*D66</f>
        <v>0</v>
      </c>
    </row>
    <row r="67" spans="2:9">
      <c r="B67" s="31" t="s">
        <v>141</v>
      </c>
      <c r="C67" s="32"/>
      <c r="D67" s="33"/>
      <c r="E67" s="34"/>
      <c r="F67" s="34"/>
      <c r="G67" s="35"/>
      <c r="H67" s="24"/>
      <c r="I67" s="36">
        <f>I65+I66</f>
        <v>0</v>
      </c>
    </row>
    <row r="68" spans="2:9">
      <c r="B68" s="29" t="s">
        <v>142</v>
      </c>
      <c r="D68" s="30">
        <f xml:space="preserve">   0.19</f>
        <v>0.19</v>
      </c>
      <c r="E68" s="34" t="s">
        <v>143</v>
      </c>
      <c r="I68" s="4">
        <f>I67*D68</f>
        <v>0</v>
      </c>
    </row>
    <row r="69" spans="2:9">
      <c r="B69" s="31" t="s">
        <v>144</v>
      </c>
      <c r="C69" s="32"/>
      <c r="D69" s="33"/>
      <c r="E69" s="34"/>
      <c r="F69" s="34"/>
      <c r="G69" s="35"/>
      <c r="H69" s="24"/>
      <c r="I69" s="36">
        <f>I67+I68</f>
        <v>0</v>
      </c>
    </row>
  </sheetData>
  <mergeCells count="17">
    <mergeCell ref="R1:Z3"/>
    <mergeCell ref="B2:D2"/>
    <mergeCell ref="E2:Q2"/>
    <mergeCell ref="B3:D3"/>
    <mergeCell ref="E3:Q3"/>
    <mergeCell ref="B4:D4"/>
    <mergeCell ref="E4:Q4"/>
    <mergeCell ref="A17:G17"/>
    <mergeCell ref="A20:G21"/>
    <mergeCell ref="A22:G22"/>
    <mergeCell ref="A25:G26"/>
    <mergeCell ref="A27:G27"/>
    <mergeCell ref="B1:D1"/>
    <mergeCell ref="E1:Q1"/>
    <mergeCell ref="A5:I5"/>
    <mergeCell ref="A6:I6"/>
    <mergeCell ref="A15:G1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EDB79-29EA-455F-A87D-E23762C411E8}">
  <dimension ref="A1:AA164"/>
  <sheetViews>
    <sheetView workbookViewId="0">
      <selection sqref="A1:XFD5"/>
    </sheetView>
  </sheetViews>
  <sheetFormatPr defaultRowHeight="14.5" outlineLevelCol="1"/>
  <cols>
    <col min="1" max="1" width="0.26953125" style="1" customWidth="1"/>
    <col min="2" max="2" width="5.7265625" style="2" customWidth="1"/>
    <col min="3" max="3" width="25.26953125" style="3" customWidth="1"/>
    <col min="4" max="4" width="14.54296875" style="5" customWidth="1"/>
    <col min="5" max="5" width="14.54296875" customWidth="1"/>
    <col min="7" max="7" width="15.7265625" style="6" customWidth="1"/>
    <col min="8" max="8" width="14.54296875" style="7" customWidth="1"/>
    <col min="9" max="9" width="14.54296875" style="4" customWidth="1"/>
    <col min="10" max="10" width="0" hidden="1" customWidth="1" outlineLevel="1"/>
    <col min="11" max="19" width="0" style="4" hidden="1" customWidth="1" outlineLevel="1"/>
    <col min="20" max="20" width="8.7265625" collapsed="1"/>
  </cols>
  <sheetData>
    <row r="1" spans="1:27" ht="12" customHeight="1">
      <c r="A1" s="64"/>
      <c r="B1" s="65" t="s">
        <v>245</v>
      </c>
      <c r="C1" s="65"/>
      <c r="D1" s="65"/>
      <c r="E1" s="65" t="s">
        <v>252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4"/>
    </row>
    <row r="2" spans="1:27" ht="28.5" customHeight="1">
      <c r="A2" s="64"/>
      <c r="B2" s="65" t="s">
        <v>247</v>
      </c>
      <c r="C2" s="65"/>
      <c r="D2" s="65"/>
      <c r="E2" s="65" t="s">
        <v>248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249</v>
      </c>
      <c r="C3" s="65"/>
      <c r="D3" s="65"/>
      <c r="E3" s="65" t="s">
        <v>251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250</v>
      </c>
      <c r="C4" s="65"/>
      <c r="D4" s="65"/>
      <c r="E4" s="65" t="s">
        <v>378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24.75" customHeight="1">
      <c r="A5" s="66" t="s">
        <v>0</v>
      </c>
      <c r="B5" s="66"/>
      <c r="C5" s="66"/>
      <c r="D5" s="66"/>
      <c r="E5" s="66"/>
      <c r="F5" s="66"/>
      <c r="G5" s="66"/>
      <c r="H5" s="66"/>
      <c r="I5" s="66"/>
      <c r="J5">
        <v>1</v>
      </c>
    </row>
    <row r="6" spans="1:27" ht="43.5" customHeight="1" thickBot="1">
      <c r="A6" s="49" t="s">
        <v>1</v>
      </c>
      <c r="B6" s="42"/>
      <c r="C6" s="42"/>
      <c r="D6" s="42"/>
      <c r="E6" s="42"/>
      <c r="F6" s="42"/>
      <c r="G6" s="42"/>
      <c r="H6" s="42"/>
      <c r="I6" s="42"/>
    </row>
    <row r="7" spans="1:27">
      <c r="A7" s="11"/>
      <c r="B7" s="12" t="s">
        <v>4</v>
      </c>
      <c r="C7" s="13" t="s">
        <v>5</v>
      </c>
      <c r="D7" s="14" t="s">
        <v>6</v>
      </c>
      <c r="E7" s="15"/>
      <c r="F7" s="15"/>
      <c r="G7" s="16" t="s">
        <v>7</v>
      </c>
      <c r="H7" s="17" t="s">
        <v>8</v>
      </c>
      <c r="I7" s="18" t="s">
        <v>9</v>
      </c>
    </row>
    <row r="8" spans="1:27">
      <c r="B8" s="2" t="s">
        <v>10</v>
      </c>
      <c r="C8" s="3" t="s">
        <v>11</v>
      </c>
      <c r="D8" s="8"/>
      <c r="E8" s="9"/>
      <c r="F8" s="9"/>
      <c r="H8" s="10" t="s">
        <v>12</v>
      </c>
    </row>
    <row r="9" spans="1:27">
      <c r="C9" s="3" t="s">
        <v>13</v>
      </c>
      <c r="D9" s="8"/>
      <c r="E9" s="9"/>
      <c r="F9" s="9"/>
      <c r="H9" s="10" t="s">
        <v>14</v>
      </c>
    </row>
    <row r="10" spans="1:27">
      <c r="C10" s="3" t="s">
        <v>15</v>
      </c>
      <c r="D10" s="8"/>
      <c r="E10" s="9"/>
      <c r="F10" s="9"/>
      <c r="H10" s="10" t="s">
        <v>16</v>
      </c>
    </row>
    <row r="11" spans="1:27">
      <c r="C11" s="3" t="s">
        <v>17</v>
      </c>
      <c r="D11" s="8"/>
      <c r="E11" s="9"/>
      <c r="F11" s="9"/>
      <c r="H11" s="10" t="s">
        <v>18</v>
      </c>
    </row>
    <row r="12" spans="1:27">
      <c r="C12" s="3" t="s">
        <v>19</v>
      </c>
      <c r="D12" s="8"/>
      <c r="E12" s="9"/>
      <c r="F12" s="9"/>
      <c r="H12" s="10" t="s">
        <v>20</v>
      </c>
    </row>
    <row r="13" spans="1:27">
      <c r="A13" s="11"/>
      <c r="B13" s="12">
        <v>1</v>
      </c>
      <c r="C13" s="13" t="s">
        <v>21</v>
      </c>
      <c r="D13" s="19" t="s">
        <v>22</v>
      </c>
      <c r="E13" s="20"/>
      <c r="F13" s="20"/>
      <c r="G13" s="16">
        <v>2.8</v>
      </c>
      <c r="H13" s="21"/>
      <c r="I13" s="18">
        <f>G13*H13</f>
        <v>0</v>
      </c>
      <c r="J13">
        <v>1</v>
      </c>
    </row>
    <row r="14" spans="1:27">
      <c r="D14" s="22" t="str">
        <f>SUBSTITUTE("Sp.mat: 0.00%",".",IF(VALUE("1.2")=1.2,".",","),2)</f>
        <v>Sp.mat: 0,00%</v>
      </c>
      <c r="F14" s="22" t="str">
        <f>SUBSTITUTE("Sp.man: 0.00%",".",IF(VALUE("1.2")=1.2,".",","),2)</f>
        <v>Sp.man: 0,00%</v>
      </c>
      <c r="G14" s="22" t="str">
        <f>SUBSTITUTE("Sp.uti: 0.00%",".",IF(VALUE("1.2")=1.2,".",","),2)</f>
        <v>Sp.uti: 0,00%</v>
      </c>
      <c r="I14" s="4">
        <f>G13*H14</f>
        <v>0</v>
      </c>
      <c r="J14">
        <v>2</v>
      </c>
    </row>
    <row r="15" spans="1:27">
      <c r="A15" s="41" t="s">
        <v>23</v>
      </c>
      <c r="B15" s="42"/>
      <c r="C15" s="42"/>
      <c r="D15" s="42"/>
      <c r="E15" s="42"/>
      <c r="F15" s="42"/>
      <c r="G15" s="42"/>
      <c r="I15" s="4">
        <f>G13*H15</f>
        <v>0</v>
      </c>
      <c r="J15">
        <v>3</v>
      </c>
      <c r="K15" s="4">
        <v>3272.0696400000002</v>
      </c>
      <c r="L15" s="4">
        <v>0</v>
      </c>
      <c r="M15" s="4">
        <f>I15-K15-L15</f>
        <v>-3272.0696400000002</v>
      </c>
    </row>
    <row r="16" spans="1:27">
      <c r="A16" s="42"/>
      <c r="B16" s="42"/>
      <c r="C16" s="42"/>
      <c r="D16" s="42"/>
      <c r="E16" s="42"/>
      <c r="F16" s="42"/>
      <c r="G16" s="42"/>
      <c r="I16" s="4">
        <f>G13*H16</f>
        <v>0</v>
      </c>
      <c r="J16">
        <v>4</v>
      </c>
      <c r="N16" s="4">
        <f>IF(ISERR(SEARCH("TRA* 82",C13)),IF(Q16+R16+S16=0,0,I16*(Q16/(Q16+R16+S16))),I16)</f>
        <v>0</v>
      </c>
      <c r="O16" s="4">
        <f>IF(ISERR(SEARCH("TRA* 82",C13)),IF(Q16+R16+S16=0,0,I16*(R16/(Q16+R16+S16))),0)</f>
        <v>0</v>
      </c>
      <c r="P16" s="4">
        <f>IF(ISERR(SEARCH("TRA* 82",C13)),I16-N16-O16,0)</f>
        <v>0</v>
      </c>
      <c r="Q16" s="4">
        <v>0</v>
      </c>
      <c r="R16" s="4">
        <v>0</v>
      </c>
      <c r="S16" s="4">
        <v>0</v>
      </c>
    </row>
    <row r="17" spans="1:19">
      <c r="A17" s="39" t="s">
        <v>24</v>
      </c>
      <c r="B17" s="40"/>
      <c r="C17" s="40"/>
      <c r="D17" s="40"/>
      <c r="E17" s="40"/>
      <c r="F17" s="40"/>
      <c r="G17" s="40"/>
      <c r="H17" s="25">
        <f>H13+H14+H15+H16</f>
        <v>0</v>
      </c>
      <c r="I17" s="26">
        <f>I13+I14+I15+I16</f>
        <v>0</v>
      </c>
      <c r="J17">
        <v>5</v>
      </c>
    </row>
    <row r="18" spans="1:19">
      <c r="B18" s="2">
        <v>2</v>
      </c>
      <c r="C18" s="3" t="s">
        <v>29</v>
      </c>
      <c r="D18" s="5" t="s">
        <v>22</v>
      </c>
      <c r="G18" s="6">
        <v>0.53</v>
      </c>
      <c r="I18" s="4">
        <f>G18*H18</f>
        <v>0</v>
      </c>
      <c r="J18">
        <v>1</v>
      </c>
    </row>
    <row r="19" spans="1:19">
      <c r="D19" s="22" t="str">
        <f>SUBSTITUTE("Sp.mat: 0.00%",".",IF(VALUE("1.2")=1.2,".",","),2)</f>
        <v>Sp.mat: 0,00%</v>
      </c>
      <c r="F19" s="22" t="str">
        <f>SUBSTITUTE("Sp.man: 0.00%",".",IF(VALUE("1.2")=1.2,".",","),2)</f>
        <v>Sp.man: 0,00%</v>
      </c>
      <c r="G19" s="22" t="str">
        <f>SUBSTITUTE("Sp.uti: 0.00%",".",IF(VALUE("1.2")=1.2,".",","),2)</f>
        <v>Sp.uti: 0,00%</v>
      </c>
      <c r="I19" s="4">
        <f>G18*H19</f>
        <v>0</v>
      </c>
      <c r="J19">
        <v>2</v>
      </c>
    </row>
    <row r="20" spans="1:19">
      <c r="A20" s="41" t="s">
        <v>30</v>
      </c>
      <c r="B20" s="42"/>
      <c r="C20" s="42"/>
      <c r="D20" s="42"/>
      <c r="E20" s="42"/>
      <c r="F20" s="42"/>
      <c r="G20" s="42"/>
      <c r="I20" s="4">
        <f>G18*H20</f>
        <v>0</v>
      </c>
      <c r="J20">
        <v>3</v>
      </c>
      <c r="K20" s="4">
        <v>153.09791999999999</v>
      </c>
      <c r="L20" s="4">
        <v>0</v>
      </c>
      <c r="M20" s="4">
        <f>I20-K20-L20</f>
        <v>-153.09791999999999</v>
      </c>
    </row>
    <row r="21" spans="1:19">
      <c r="A21" s="42"/>
      <c r="B21" s="42"/>
      <c r="C21" s="42"/>
      <c r="D21" s="42"/>
      <c r="E21" s="42"/>
      <c r="F21" s="42"/>
      <c r="G21" s="42"/>
      <c r="I21" s="4">
        <f>G18*H21</f>
        <v>0</v>
      </c>
      <c r="J21">
        <v>4</v>
      </c>
      <c r="N21" s="4">
        <f>IF(ISERR(SEARCH("TRA* 82",C18)),IF(Q21+R21+S21=0,0,I21*(Q21/(Q21+R21+S21))),I21)</f>
        <v>0</v>
      </c>
      <c r="O21" s="4">
        <f>IF(ISERR(SEARCH("TRA* 82",C18)),IF(Q21+R21+S21=0,0,I21*(R21/(Q21+R21+S21))),0)</f>
        <v>0</v>
      </c>
      <c r="P21" s="4">
        <f>IF(ISERR(SEARCH("TRA* 82",C18)),I21-N21-O21,0)</f>
        <v>0</v>
      </c>
      <c r="Q21" s="4">
        <v>0</v>
      </c>
      <c r="R21" s="4">
        <v>0</v>
      </c>
      <c r="S21" s="4">
        <v>0</v>
      </c>
    </row>
    <row r="22" spans="1:19">
      <c r="A22" s="39" t="s">
        <v>24</v>
      </c>
      <c r="B22" s="40"/>
      <c r="C22" s="40"/>
      <c r="D22" s="40"/>
      <c r="E22" s="40"/>
      <c r="F22" s="40"/>
      <c r="G22" s="40"/>
      <c r="H22" s="25">
        <f>H18+H19+H20+H21</f>
        <v>0</v>
      </c>
      <c r="I22" s="26">
        <f>I18+I19+I20+I21</f>
        <v>0</v>
      </c>
      <c r="J22">
        <v>5</v>
      </c>
    </row>
    <row r="23" spans="1:19">
      <c r="B23" s="2">
        <v>3</v>
      </c>
      <c r="C23" s="3" t="s">
        <v>31</v>
      </c>
      <c r="D23" s="5" t="s">
        <v>22</v>
      </c>
      <c r="G23" s="6">
        <v>0.53</v>
      </c>
      <c r="I23" s="4">
        <f>G23*H23</f>
        <v>0</v>
      </c>
      <c r="J23">
        <v>1</v>
      </c>
    </row>
    <row r="24" spans="1:19">
      <c r="D24" s="22" t="str">
        <f>SUBSTITUTE("Sp.mat: 0.00%",".",IF(VALUE("1.2")=1.2,".",","),2)</f>
        <v>Sp.mat: 0,00%</v>
      </c>
      <c r="F24" s="22" t="str">
        <f>SUBSTITUTE("Sp.man: 0.00%",".",IF(VALUE("1.2")=1.2,".",","),2)</f>
        <v>Sp.man: 0,00%</v>
      </c>
      <c r="G24" s="22" t="str">
        <f>SUBSTITUTE("Sp.uti: 0.00%",".",IF(VALUE("1.2")=1.2,".",","),2)</f>
        <v>Sp.uti: 0,00%</v>
      </c>
      <c r="I24" s="4">
        <f>G23*H24</f>
        <v>0</v>
      </c>
      <c r="J24">
        <v>2</v>
      </c>
    </row>
    <row r="25" spans="1:19">
      <c r="A25" s="41" t="s">
        <v>32</v>
      </c>
      <c r="B25" s="42"/>
      <c r="C25" s="42"/>
      <c r="D25" s="42"/>
      <c r="E25" s="42"/>
      <c r="F25" s="42"/>
      <c r="G25" s="42"/>
      <c r="I25" s="4">
        <f>G23*H25</f>
        <v>0</v>
      </c>
      <c r="J25">
        <v>3</v>
      </c>
      <c r="K25" s="4">
        <v>560.76437999999996</v>
      </c>
      <c r="L25" s="4">
        <v>0</v>
      </c>
      <c r="M25" s="4">
        <f>I25-K25-L25</f>
        <v>-560.76437999999996</v>
      </c>
    </row>
    <row r="26" spans="1:19">
      <c r="A26" s="42"/>
      <c r="B26" s="42"/>
      <c r="C26" s="42"/>
      <c r="D26" s="42"/>
      <c r="E26" s="42"/>
      <c r="F26" s="42"/>
      <c r="G26" s="42"/>
      <c r="I26" s="4">
        <f>G23*H26</f>
        <v>0</v>
      </c>
      <c r="J26">
        <v>4</v>
      </c>
      <c r="N26" s="4">
        <f>IF(ISERR(SEARCH("TRA* 82",C23)),IF(Q26+R26+S26=0,0,I26*(Q26/(Q26+R26+S26))),I26)</f>
        <v>0</v>
      </c>
      <c r="O26" s="4">
        <f>IF(ISERR(SEARCH("TRA* 82",C23)),IF(Q26+R26+S26=0,0,I26*(R26/(Q26+R26+S26))),0)</f>
        <v>0</v>
      </c>
      <c r="P26" s="4">
        <f>IF(ISERR(SEARCH("TRA* 82",C23)),I26-N26-O26,0)</f>
        <v>0</v>
      </c>
      <c r="Q26" s="4">
        <v>0</v>
      </c>
      <c r="R26" s="4">
        <v>0</v>
      </c>
      <c r="S26" s="4">
        <v>0</v>
      </c>
    </row>
    <row r="27" spans="1:19">
      <c r="A27" s="39" t="s">
        <v>24</v>
      </c>
      <c r="B27" s="40"/>
      <c r="C27" s="40"/>
      <c r="D27" s="40"/>
      <c r="E27" s="40"/>
      <c r="F27" s="40"/>
      <c r="G27" s="40"/>
      <c r="H27" s="25">
        <f>H23+H24+H25+H26</f>
        <v>0</v>
      </c>
      <c r="I27" s="26">
        <f>I23+I24+I25+I26</f>
        <v>0</v>
      </c>
      <c r="J27">
        <v>5</v>
      </c>
    </row>
    <row r="28" spans="1:19">
      <c r="B28" s="2">
        <v>4</v>
      </c>
      <c r="C28" s="3" t="s">
        <v>33</v>
      </c>
      <c r="D28" s="5" t="s">
        <v>34</v>
      </c>
      <c r="G28" s="6">
        <v>399</v>
      </c>
      <c r="I28" s="4">
        <f>G28*H28</f>
        <v>0</v>
      </c>
      <c r="J28">
        <v>1</v>
      </c>
    </row>
    <row r="29" spans="1:19">
      <c r="D29" s="22" t="str">
        <f>SUBSTITUTE("Sp.mat: 0.00%",".",IF(VALUE("1.2")=1.2,".",","),2)</f>
        <v>Sp.mat: 0,00%</v>
      </c>
      <c r="F29" s="22" t="str">
        <f>SUBSTITUTE("Sp.man: 0.00%",".",IF(VALUE("1.2")=1.2,".",","),2)</f>
        <v>Sp.man: 0,00%</v>
      </c>
      <c r="G29" s="22" t="str">
        <f>SUBSTITUTE("Sp.uti: 0.00%",".",IF(VALUE("1.2")=1.2,".",","),2)</f>
        <v>Sp.uti: 0,00%</v>
      </c>
      <c r="I29" s="4">
        <f>G28*H29</f>
        <v>0</v>
      </c>
      <c r="J29">
        <v>2</v>
      </c>
    </row>
    <row r="30" spans="1:19">
      <c r="A30" s="41" t="s">
        <v>35</v>
      </c>
      <c r="B30" s="42"/>
      <c r="C30" s="42"/>
      <c r="D30" s="42"/>
      <c r="E30" s="42"/>
      <c r="F30" s="42"/>
      <c r="G30" s="42"/>
      <c r="I30" s="4">
        <f>G28*H30</f>
        <v>0</v>
      </c>
      <c r="J30">
        <v>3</v>
      </c>
      <c r="K30" s="4">
        <v>0</v>
      </c>
      <c r="L30" s="4">
        <v>0</v>
      </c>
      <c r="M30" s="4">
        <f>I30-K30-L30</f>
        <v>0</v>
      </c>
    </row>
    <row r="31" spans="1:19">
      <c r="A31" s="42"/>
      <c r="B31" s="42"/>
      <c r="C31" s="42"/>
      <c r="D31" s="42"/>
      <c r="E31" s="42"/>
      <c r="F31" s="42"/>
      <c r="G31" s="42"/>
      <c r="I31" s="4">
        <f>G28*H31</f>
        <v>0</v>
      </c>
      <c r="J31">
        <v>4</v>
      </c>
      <c r="N31" s="4">
        <f>IF(ISERR(SEARCH("TRA* 82",C28)),IF(Q31+R31+S31=0,0,I31*(Q31/(Q31+R31+S31))),I31)</f>
        <v>0</v>
      </c>
      <c r="O31" s="4">
        <f>IF(ISERR(SEARCH("TRA* 82",C28)),IF(Q31+R31+S31=0,0,I31*(R31/(Q31+R31+S31))),0)</f>
        <v>0</v>
      </c>
      <c r="P31" s="4">
        <f>IF(ISERR(SEARCH("TRA* 82",C28)),I31-N31-O31,0)</f>
        <v>0</v>
      </c>
      <c r="Q31" s="4">
        <v>10234.35</v>
      </c>
      <c r="R31" s="4">
        <v>0</v>
      </c>
      <c r="S31" s="4">
        <v>0</v>
      </c>
    </row>
    <row r="32" spans="1:19">
      <c r="A32" s="39" t="s">
        <v>24</v>
      </c>
      <c r="B32" s="40"/>
      <c r="C32" s="40"/>
      <c r="D32" s="40"/>
      <c r="E32" s="40"/>
      <c r="F32" s="40"/>
      <c r="G32" s="40"/>
      <c r="H32" s="25">
        <f>H28+H29+H30+H31</f>
        <v>0</v>
      </c>
      <c r="I32" s="26">
        <f>I28+I29+I30+I31</f>
        <v>0</v>
      </c>
      <c r="J32">
        <v>5</v>
      </c>
    </row>
    <row r="33" spans="1:19">
      <c r="B33" s="2">
        <v>5</v>
      </c>
      <c r="C33" s="3" t="s">
        <v>368</v>
      </c>
      <c r="D33" s="5" t="s">
        <v>79</v>
      </c>
      <c r="G33" s="6">
        <v>200</v>
      </c>
      <c r="I33" s="4">
        <f>G33*H33</f>
        <v>0</v>
      </c>
      <c r="J33">
        <v>1</v>
      </c>
    </row>
    <row r="34" spans="1:19">
      <c r="D34" s="22" t="str">
        <f>SUBSTITUTE("Sp.mat: 0.00%",".",IF(VALUE("1.2")=1.2,".",","),2)</f>
        <v>Sp.mat: 0,00%</v>
      </c>
      <c r="F34" s="22" t="str">
        <f>SUBSTITUTE("Sp.man: 0.00%",".",IF(VALUE("1.2")=1.2,".",","),2)</f>
        <v>Sp.man: 0,00%</v>
      </c>
      <c r="G34" s="22" t="str">
        <f>SUBSTITUTE("Sp.uti: 0.00%",".",IF(VALUE("1.2")=1.2,".",","),2)</f>
        <v>Sp.uti: 0,00%</v>
      </c>
      <c r="I34" s="4">
        <f>G33*H34</f>
        <v>0</v>
      </c>
      <c r="J34">
        <v>2</v>
      </c>
    </row>
    <row r="35" spans="1:19">
      <c r="A35" s="41" t="s">
        <v>369</v>
      </c>
      <c r="B35" s="42"/>
      <c r="C35" s="42"/>
      <c r="D35" s="42"/>
      <c r="E35" s="42"/>
      <c r="F35" s="42"/>
      <c r="G35" s="42"/>
      <c r="I35" s="4">
        <f>G33*H35</f>
        <v>0</v>
      </c>
      <c r="J35">
        <v>3</v>
      </c>
      <c r="K35" s="4">
        <v>27030</v>
      </c>
      <c r="L35" s="4">
        <v>0</v>
      </c>
      <c r="M35" s="4">
        <f>I35-K35-L35</f>
        <v>-27030</v>
      </c>
    </row>
    <row r="36" spans="1:19">
      <c r="A36" s="42"/>
      <c r="B36" s="42"/>
      <c r="C36" s="42"/>
      <c r="D36" s="42"/>
      <c r="E36" s="42"/>
      <c r="F36" s="42"/>
      <c r="G36" s="42"/>
      <c r="I36" s="4">
        <f>G33*H36</f>
        <v>0</v>
      </c>
      <c r="J36">
        <v>4</v>
      </c>
      <c r="N36" s="4">
        <f>IF(ISERR(SEARCH("TRA* 82",C33)),IF(Q36+R36+S36=0,0,I36*(Q36/(Q36+R36+S36))),I36)</f>
        <v>0</v>
      </c>
      <c r="O36" s="4">
        <f>IF(ISERR(SEARCH("TRA* 82",C33)),IF(Q36+R36+S36=0,0,I36*(R36/(Q36+R36+S36))),0)</f>
        <v>0</v>
      </c>
      <c r="P36" s="4">
        <f>IF(ISERR(SEARCH("TRA* 82",C33)),I36-N36-O36,0)</f>
        <v>0</v>
      </c>
      <c r="Q36" s="4">
        <v>0</v>
      </c>
      <c r="R36" s="4">
        <v>0</v>
      </c>
      <c r="S36" s="4">
        <v>0</v>
      </c>
    </row>
    <row r="37" spans="1:19">
      <c r="A37" s="39" t="s">
        <v>24</v>
      </c>
      <c r="B37" s="40"/>
      <c r="C37" s="40"/>
      <c r="D37" s="40"/>
      <c r="E37" s="40"/>
      <c r="F37" s="40"/>
      <c r="G37" s="40"/>
      <c r="H37" s="25">
        <f>H33+H34+H35+H36</f>
        <v>0</v>
      </c>
      <c r="I37" s="26">
        <f>I33+I34+I35+I36</f>
        <v>0</v>
      </c>
      <c r="J37">
        <v>5</v>
      </c>
    </row>
    <row r="38" spans="1:19">
      <c r="B38" s="2">
        <v>6</v>
      </c>
      <c r="C38" s="3" t="s">
        <v>60</v>
      </c>
      <c r="D38" s="5" t="s">
        <v>26</v>
      </c>
      <c r="G38" s="6">
        <v>78</v>
      </c>
      <c r="I38" s="4">
        <f>G38*H38</f>
        <v>0</v>
      </c>
      <c r="J38">
        <v>1</v>
      </c>
    </row>
    <row r="39" spans="1:19">
      <c r="D39" s="22" t="str">
        <f>SUBSTITUTE("Sp.mat: 0.00%",".",IF(VALUE("1.2")=1.2,".",","),2)</f>
        <v>Sp.mat: 0,00%</v>
      </c>
      <c r="F39" s="22" t="str">
        <f>SUBSTITUTE("Sp.man: 0.00%",".",IF(VALUE("1.2")=1.2,".",","),2)</f>
        <v>Sp.man: 0,00%</v>
      </c>
      <c r="G39" s="22" t="str">
        <f>SUBSTITUTE("Sp.uti: 0.00%",".",IF(VALUE("1.2")=1.2,".",","),2)</f>
        <v>Sp.uti: 0,00%</v>
      </c>
      <c r="I39" s="4">
        <f>G38*H39</f>
        <v>0</v>
      </c>
      <c r="J39">
        <v>2</v>
      </c>
    </row>
    <row r="40" spans="1:19">
      <c r="A40" s="41" t="s">
        <v>61</v>
      </c>
      <c r="B40" s="42"/>
      <c r="C40" s="42"/>
      <c r="D40" s="42"/>
      <c r="E40" s="42"/>
      <c r="F40" s="42"/>
      <c r="G40" s="42"/>
      <c r="I40" s="4">
        <f>G38*H40</f>
        <v>0</v>
      </c>
      <c r="J40">
        <v>3</v>
      </c>
      <c r="K40" s="4">
        <v>0</v>
      </c>
      <c r="L40" s="4">
        <v>469.755</v>
      </c>
      <c r="M40" s="4">
        <f>I40-K40-L40</f>
        <v>-469.755</v>
      </c>
    </row>
    <row r="41" spans="1:19">
      <c r="A41" s="42"/>
      <c r="B41" s="42"/>
      <c r="C41" s="42"/>
      <c r="D41" s="42"/>
      <c r="E41" s="42"/>
      <c r="F41" s="42"/>
      <c r="G41" s="42"/>
      <c r="I41" s="4">
        <f>G38*H41</f>
        <v>0</v>
      </c>
      <c r="J41">
        <v>4</v>
      </c>
      <c r="N41" s="4">
        <f>IF(ISERR(SEARCH("TRA* 82",C38)),IF(Q41+R41+S41=0,0,I41*(Q41/(Q41+R41+S41))),I41)</f>
        <v>0</v>
      </c>
      <c r="O41" s="4">
        <f>IF(ISERR(SEARCH("TRA* 82",C38)),IF(Q41+R41+S41=0,0,I41*(R41/(Q41+R41+S41))),0)</f>
        <v>0</v>
      </c>
      <c r="P41" s="4">
        <f>IF(ISERR(SEARCH("TRA* 82",C38)),I41-N41-O41,0)</f>
        <v>0</v>
      </c>
      <c r="Q41" s="4">
        <v>0</v>
      </c>
      <c r="R41" s="4">
        <v>0</v>
      </c>
      <c r="S41" s="4">
        <v>0</v>
      </c>
    </row>
    <row r="42" spans="1:19">
      <c r="A42" s="39" t="s">
        <v>24</v>
      </c>
      <c r="B42" s="40"/>
      <c r="C42" s="40"/>
      <c r="D42" s="40"/>
      <c r="E42" s="40"/>
      <c r="F42" s="40"/>
      <c r="G42" s="40"/>
      <c r="H42" s="25">
        <f>H38+H39+H40+H41</f>
        <v>0</v>
      </c>
      <c r="I42" s="26">
        <f>I38+I39+I40+I41</f>
        <v>0</v>
      </c>
      <c r="J42">
        <v>5</v>
      </c>
    </row>
    <row r="43" spans="1:19">
      <c r="B43" s="2">
        <v>7</v>
      </c>
      <c r="C43" s="3" t="s">
        <v>69</v>
      </c>
      <c r="D43" s="5" t="s">
        <v>26</v>
      </c>
      <c r="G43" s="6">
        <v>80.5</v>
      </c>
      <c r="I43" s="4">
        <f>G43*H43</f>
        <v>0</v>
      </c>
      <c r="J43">
        <v>1</v>
      </c>
    </row>
    <row r="44" spans="1:19">
      <c r="D44" s="22" t="str">
        <f>SUBSTITUTE("Sp.mat: 0.00%",".",IF(VALUE("1.2")=1.2,".",","),2)</f>
        <v>Sp.mat: 0,00%</v>
      </c>
      <c r="F44" s="22" t="str">
        <f>SUBSTITUTE("Sp.man: 0.00%",".",IF(VALUE("1.2")=1.2,".",","),2)</f>
        <v>Sp.man: 0,00%</v>
      </c>
      <c r="G44" s="22" t="str">
        <f>SUBSTITUTE("Sp.uti: 0.00%",".",IF(VALUE("1.2")=1.2,".",","),2)</f>
        <v>Sp.uti: 0,00%</v>
      </c>
      <c r="I44" s="4">
        <f>G43*H44</f>
        <v>0</v>
      </c>
      <c r="J44">
        <v>2</v>
      </c>
    </row>
    <row r="45" spans="1:19">
      <c r="A45" s="41" t="s">
        <v>70</v>
      </c>
      <c r="B45" s="42"/>
      <c r="C45" s="42"/>
      <c r="D45" s="42"/>
      <c r="E45" s="42"/>
      <c r="F45" s="42"/>
      <c r="G45" s="42"/>
      <c r="I45" s="4">
        <f>G43*H45</f>
        <v>0</v>
      </c>
      <c r="J45">
        <v>3</v>
      </c>
      <c r="K45" s="4">
        <v>0</v>
      </c>
      <c r="L45" s="4">
        <v>0</v>
      </c>
      <c r="M45" s="4">
        <f>I45-K45-L45</f>
        <v>0</v>
      </c>
    </row>
    <row r="46" spans="1:19">
      <c r="A46" s="42"/>
      <c r="B46" s="42"/>
      <c r="C46" s="42"/>
      <c r="D46" s="42"/>
      <c r="E46" s="42"/>
      <c r="F46" s="42"/>
      <c r="G46" s="42"/>
      <c r="I46" s="4">
        <f>G43*H46</f>
        <v>0</v>
      </c>
      <c r="J46">
        <v>4</v>
      </c>
      <c r="N46" s="4">
        <f>IF(ISERR(SEARCH("TRA* 82",C43)),IF(Q46+R46+S46=0,0,I46*(Q46/(Q46+R46+S46))),I46)</f>
        <v>0</v>
      </c>
      <c r="O46" s="4">
        <f>IF(ISERR(SEARCH("TRA* 82",C43)),IF(Q46+R46+S46=0,0,I46*(R46/(Q46+R46+S46))),0)</f>
        <v>0</v>
      </c>
      <c r="P46" s="4">
        <f>IF(ISERR(SEARCH("TRA* 82",C43)),I46-N46-O46,0)</f>
        <v>0</v>
      </c>
      <c r="Q46" s="4">
        <v>0</v>
      </c>
      <c r="R46" s="4">
        <v>0</v>
      </c>
      <c r="S46" s="4">
        <v>0</v>
      </c>
    </row>
    <row r="47" spans="1:19">
      <c r="A47" s="39" t="s">
        <v>24</v>
      </c>
      <c r="B47" s="40"/>
      <c r="C47" s="40"/>
      <c r="D47" s="40"/>
      <c r="E47" s="40"/>
      <c r="F47" s="40"/>
      <c r="G47" s="40"/>
      <c r="H47" s="25">
        <f>H43+H44+H45+H46</f>
        <v>0</v>
      </c>
      <c r="I47" s="26">
        <f>I43+I44+I45+I46</f>
        <v>0</v>
      </c>
      <c r="J47">
        <v>5</v>
      </c>
    </row>
    <row r="48" spans="1:19">
      <c r="B48" s="2">
        <v>8</v>
      </c>
      <c r="C48" s="3" t="s">
        <v>370</v>
      </c>
      <c r="D48" s="5" t="s">
        <v>43</v>
      </c>
      <c r="G48" s="6">
        <v>125</v>
      </c>
      <c r="I48" s="4">
        <f>G48*H48</f>
        <v>0</v>
      </c>
      <c r="J48">
        <v>1</v>
      </c>
    </row>
    <row r="49" spans="1:19">
      <c r="D49" s="22" t="str">
        <f>SUBSTITUTE("Sp.mat: 0.00%",".",IF(VALUE("1.2")=1.2,".",","),2)</f>
        <v>Sp.mat: 0,00%</v>
      </c>
      <c r="F49" s="22" t="str">
        <f>SUBSTITUTE("Sp.man: 0.00%",".",IF(VALUE("1.2")=1.2,".",","),2)</f>
        <v>Sp.man: 0,00%</v>
      </c>
      <c r="G49" s="22" t="str">
        <f>SUBSTITUTE("Sp.uti: 0.00%",".",IF(VALUE("1.2")=1.2,".",","),2)</f>
        <v>Sp.uti: 0,00%</v>
      </c>
      <c r="I49" s="4">
        <f>G48*H49</f>
        <v>0</v>
      </c>
      <c r="J49">
        <v>2</v>
      </c>
    </row>
    <row r="50" spans="1:19">
      <c r="A50" s="41" t="s">
        <v>371</v>
      </c>
      <c r="B50" s="42"/>
      <c r="C50" s="42"/>
      <c r="D50" s="42"/>
      <c r="E50" s="42"/>
      <c r="F50" s="42"/>
      <c r="G50" s="42"/>
      <c r="I50" s="4">
        <f>G48*H50</f>
        <v>0</v>
      </c>
      <c r="J50">
        <v>3</v>
      </c>
      <c r="K50" s="4">
        <v>0</v>
      </c>
      <c r="L50" s="4">
        <v>0</v>
      </c>
      <c r="M50" s="4">
        <f>I50-K50-L50</f>
        <v>0</v>
      </c>
    </row>
    <row r="51" spans="1:19">
      <c r="A51" s="42"/>
      <c r="B51" s="42"/>
      <c r="C51" s="42"/>
      <c r="D51" s="42"/>
      <c r="E51" s="42"/>
      <c r="F51" s="42"/>
      <c r="G51" s="42"/>
      <c r="I51" s="4">
        <f>G48*H51</f>
        <v>0</v>
      </c>
      <c r="J51">
        <v>4</v>
      </c>
      <c r="N51" s="4">
        <f>IF(ISERR(SEARCH("TRA* 82",C48)),IF(Q51+R51+S51=0,0,I51*(Q51/(Q51+R51+S51))),I51)</f>
        <v>0</v>
      </c>
      <c r="O51" s="4">
        <f>IF(ISERR(SEARCH("TRA* 82",C48)),IF(Q51+R51+S51=0,0,I51*(R51/(Q51+R51+S51))),0)</f>
        <v>0</v>
      </c>
      <c r="P51" s="4">
        <f>IF(ISERR(SEARCH("TRA* 82",C48)),I51-N51-O51,0)</f>
        <v>0</v>
      </c>
      <c r="Q51" s="4">
        <v>0</v>
      </c>
      <c r="R51" s="4">
        <v>0</v>
      </c>
      <c r="S51" s="4">
        <v>0</v>
      </c>
    </row>
    <row r="52" spans="1:19">
      <c r="A52" s="39" t="s">
        <v>24</v>
      </c>
      <c r="B52" s="40"/>
      <c r="C52" s="40"/>
      <c r="D52" s="40"/>
      <c r="E52" s="40"/>
      <c r="F52" s="40"/>
      <c r="G52" s="40"/>
      <c r="H52" s="25">
        <f>H48+H49+H50+H51</f>
        <v>0</v>
      </c>
      <c r="I52" s="26">
        <f>I48+I49+I50+I51</f>
        <v>0</v>
      </c>
      <c r="J52">
        <v>5</v>
      </c>
    </row>
    <row r="53" spans="1:19">
      <c r="B53" s="2">
        <v>9</v>
      </c>
      <c r="C53" s="3" t="s">
        <v>71</v>
      </c>
      <c r="D53" s="5" t="s">
        <v>43</v>
      </c>
      <c r="G53" s="6">
        <v>240</v>
      </c>
      <c r="I53" s="4">
        <f>G53*H53</f>
        <v>0</v>
      </c>
      <c r="J53">
        <v>1</v>
      </c>
    </row>
    <row r="54" spans="1:19">
      <c r="D54" s="22" t="str">
        <f>SUBSTITUTE("Sp.mat: 0.00%",".",IF(VALUE("1.2")=1.2,".",","),2)</f>
        <v>Sp.mat: 0,00%</v>
      </c>
      <c r="F54" s="22" t="str">
        <f>SUBSTITUTE("Sp.man: 0.00%",".",IF(VALUE("1.2")=1.2,".",","),2)</f>
        <v>Sp.man: 0,00%</v>
      </c>
      <c r="G54" s="22" t="str">
        <f>SUBSTITUTE("Sp.uti: 0.00%",".",IF(VALUE("1.2")=1.2,".",","),2)</f>
        <v>Sp.uti: 0,00%</v>
      </c>
      <c r="I54" s="4">
        <f>G53*H54</f>
        <v>0</v>
      </c>
      <c r="J54">
        <v>2</v>
      </c>
    </row>
    <row r="55" spans="1:19">
      <c r="A55" s="41" t="s">
        <v>72</v>
      </c>
      <c r="B55" s="42"/>
      <c r="C55" s="42"/>
      <c r="D55" s="42"/>
      <c r="E55" s="42"/>
      <c r="F55" s="42"/>
      <c r="G55" s="42"/>
      <c r="I55" s="4">
        <f>G53*H55</f>
        <v>0</v>
      </c>
      <c r="J55">
        <v>3</v>
      </c>
      <c r="K55" s="4">
        <v>0</v>
      </c>
      <c r="L55" s="4">
        <v>0</v>
      </c>
      <c r="M55" s="4">
        <f>I55-K55-L55</f>
        <v>0</v>
      </c>
    </row>
    <row r="56" spans="1:19">
      <c r="A56" s="42"/>
      <c r="B56" s="42"/>
      <c r="C56" s="42"/>
      <c r="D56" s="42"/>
      <c r="E56" s="42"/>
      <c r="F56" s="42"/>
      <c r="G56" s="42"/>
      <c r="I56" s="4">
        <f>G53*H56</f>
        <v>0</v>
      </c>
      <c r="J56">
        <v>4</v>
      </c>
      <c r="N56" s="4">
        <f>IF(ISERR(SEARCH("TRA* 82",C53)),IF(Q56+R56+S56=0,0,I56*(Q56/(Q56+R56+S56))),I56)</f>
        <v>0</v>
      </c>
      <c r="O56" s="4">
        <f>IF(ISERR(SEARCH("TRA* 82",C53)),IF(Q56+R56+S56=0,0,I56*(R56/(Q56+R56+S56))),0)</f>
        <v>0</v>
      </c>
      <c r="P56" s="4">
        <f>IF(ISERR(SEARCH("TRA* 82",C53)),I56-N56-O56,0)</f>
        <v>0</v>
      </c>
      <c r="Q56" s="4">
        <v>0</v>
      </c>
      <c r="R56" s="4">
        <v>0</v>
      </c>
      <c r="S56" s="4">
        <v>0</v>
      </c>
    </row>
    <row r="57" spans="1:19">
      <c r="A57" s="39" t="s">
        <v>24</v>
      </c>
      <c r="B57" s="40"/>
      <c r="C57" s="40"/>
      <c r="D57" s="40"/>
      <c r="E57" s="40"/>
      <c r="F57" s="40"/>
      <c r="G57" s="40"/>
      <c r="H57" s="25">
        <f>H53+H54+H55+H56</f>
        <v>0</v>
      </c>
      <c r="I57" s="26">
        <f>I53+I54+I55+I56</f>
        <v>0</v>
      </c>
      <c r="J57">
        <v>5</v>
      </c>
    </row>
    <row r="58" spans="1:19">
      <c r="B58" s="2">
        <v>10</v>
      </c>
      <c r="C58" s="3" t="s">
        <v>75</v>
      </c>
      <c r="D58" s="5" t="s">
        <v>76</v>
      </c>
      <c r="G58" s="6">
        <v>40</v>
      </c>
      <c r="I58" s="4">
        <f>G58*H58</f>
        <v>0</v>
      </c>
      <c r="J58">
        <v>1</v>
      </c>
    </row>
    <row r="59" spans="1:19">
      <c r="D59" s="22" t="str">
        <f>SUBSTITUTE("Sp.mat: 0.00%",".",IF(VALUE("1.2")=1.2,".",","),2)</f>
        <v>Sp.mat: 0,00%</v>
      </c>
      <c r="F59" s="22" t="str">
        <f>SUBSTITUTE("Sp.man: 0.00%",".",IF(VALUE("1.2")=1.2,".",","),2)</f>
        <v>Sp.man: 0,00%</v>
      </c>
      <c r="G59" s="22" t="str">
        <f>SUBSTITUTE("Sp.uti: 0.00%",".",IF(VALUE("1.2")=1.2,".",","),2)</f>
        <v>Sp.uti: 0,00%</v>
      </c>
      <c r="I59" s="4">
        <f>G58*H59</f>
        <v>0</v>
      </c>
      <c r="J59">
        <v>2</v>
      </c>
    </row>
    <row r="60" spans="1:19">
      <c r="A60" s="41" t="s">
        <v>77</v>
      </c>
      <c r="B60" s="42"/>
      <c r="C60" s="42"/>
      <c r="D60" s="42"/>
      <c r="E60" s="42"/>
      <c r="F60" s="42"/>
      <c r="G60" s="42"/>
      <c r="I60" s="4">
        <f>G58*H60</f>
        <v>0</v>
      </c>
      <c r="J60">
        <v>3</v>
      </c>
      <c r="K60" s="4">
        <v>0</v>
      </c>
      <c r="L60" s="4">
        <v>0</v>
      </c>
      <c r="M60" s="4">
        <f>I60-K60-L60</f>
        <v>0</v>
      </c>
    </row>
    <row r="61" spans="1:19">
      <c r="A61" s="42"/>
      <c r="B61" s="42"/>
      <c r="C61" s="42"/>
      <c r="D61" s="42"/>
      <c r="E61" s="42"/>
      <c r="F61" s="42"/>
      <c r="G61" s="42"/>
      <c r="I61" s="4">
        <f>G58*H61</f>
        <v>0</v>
      </c>
      <c r="J61">
        <v>4</v>
      </c>
      <c r="N61" s="4">
        <f>IF(ISERR(SEARCH("TRA* 82",C58)),IF(Q61+R61+S61=0,0,I61*(Q61/(Q61+R61+S61))),I61)</f>
        <v>0</v>
      </c>
      <c r="O61" s="4">
        <f>IF(ISERR(SEARCH("TRA* 82",C58)),IF(Q61+R61+S61=0,0,I61*(R61/(Q61+R61+S61))),0)</f>
        <v>0</v>
      </c>
      <c r="P61" s="4">
        <f>IF(ISERR(SEARCH("TRA* 82",C58)),I61-N61-O61,0)</f>
        <v>0</v>
      </c>
      <c r="Q61" s="4">
        <v>0</v>
      </c>
      <c r="R61" s="4">
        <v>0</v>
      </c>
      <c r="S61" s="4">
        <v>0</v>
      </c>
    </row>
    <row r="62" spans="1:19">
      <c r="A62" s="39" t="s">
        <v>24</v>
      </c>
      <c r="B62" s="40"/>
      <c r="C62" s="40"/>
      <c r="D62" s="40"/>
      <c r="E62" s="40"/>
      <c r="F62" s="40"/>
      <c r="G62" s="40"/>
      <c r="H62" s="25">
        <f>H58+H59+H60+H61</f>
        <v>0</v>
      </c>
      <c r="I62" s="26">
        <f>I58+I59+I60+I61</f>
        <v>0</v>
      </c>
      <c r="J62">
        <v>5</v>
      </c>
    </row>
    <row r="63" spans="1:19">
      <c r="B63" s="2">
        <v>11</v>
      </c>
      <c r="C63" s="3" t="s">
        <v>78</v>
      </c>
      <c r="D63" s="5" t="s">
        <v>79</v>
      </c>
      <c r="G63" s="6">
        <v>11520</v>
      </c>
      <c r="I63" s="4">
        <f>G63*H63</f>
        <v>0</v>
      </c>
      <c r="J63">
        <v>1</v>
      </c>
    </row>
    <row r="64" spans="1:19">
      <c r="D64" s="22" t="str">
        <f>SUBSTITUTE("Sp.mat: 0.00%",".",IF(VALUE("1.2")=1.2,".",","),2)</f>
        <v>Sp.mat: 0,00%</v>
      </c>
      <c r="F64" s="22" t="str">
        <f>SUBSTITUTE("Sp.man: 0.00%",".",IF(VALUE("1.2")=1.2,".",","),2)</f>
        <v>Sp.man: 0,00%</v>
      </c>
      <c r="G64" s="22" t="str">
        <f>SUBSTITUTE("Sp.uti: 0.00%",".",IF(VALUE("1.2")=1.2,".",","),2)</f>
        <v>Sp.uti: 0,00%</v>
      </c>
      <c r="I64" s="4">
        <f>G63*H64</f>
        <v>0</v>
      </c>
      <c r="J64">
        <v>2</v>
      </c>
    </row>
    <row r="65" spans="1:19">
      <c r="A65" s="41" t="s">
        <v>80</v>
      </c>
      <c r="B65" s="42"/>
      <c r="C65" s="42"/>
      <c r="D65" s="42"/>
      <c r="E65" s="42"/>
      <c r="F65" s="42"/>
      <c r="G65" s="42"/>
      <c r="I65" s="4">
        <f>G63*H65</f>
        <v>0</v>
      </c>
      <c r="J65">
        <v>3</v>
      </c>
      <c r="K65" s="4">
        <v>0</v>
      </c>
      <c r="L65" s="4">
        <v>0</v>
      </c>
      <c r="M65" s="4">
        <f>I65-K65-L65</f>
        <v>0</v>
      </c>
    </row>
    <row r="66" spans="1:19">
      <c r="A66" s="42"/>
      <c r="B66" s="42"/>
      <c r="C66" s="42"/>
      <c r="D66" s="42"/>
      <c r="E66" s="42"/>
      <c r="F66" s="42"/>
      <c r="G66" s="42"/>
      <c r="I66" s="4">
        <f>G63*H66</f>
        <v>0</v>
      </c>
      <c r="J66">
        <v>4</v>
      </c>
      <c r="N66" s="4">
        <f>IF(ISERR(SEARCH("TRA* 82",C63)),IF(Q66+R66+S66=0,0,I66*(Q66/(Q66+R66+S66))),I66)</f>
        <v>0</v>
      </c>
      <c r="O66" s="4">
        <f>IF(ISERR(SEARCH("TRA* 82",C63)),IF(Q66+R66+S66=0,0,I66*(R66/(Q66+R66+S66))),0)</f>
        <v>0</v>
      </c>
      <c r="P66" s="4">
        <f>IF(ISERR(SEARCH("TRA* 82",C63)),I66-N66-O66,0)</f>
        <v>0</v>
      </c>
      <c r="Q66" s="4">
        <v>0</v>
      </c>
      <c r="R66" s="4">
        <v>0</v>
      </c>
      <c r="S66" s="4">
        <v>0</v>
      </c>
    </row>
    <row r="67" spans="1:19">
      <c r="A67" s="39" t="s">
        <v>24</v>
      </c>
      <c r="B67" s="40"/>
      <c r="C67" s="40"/>
      <c r="D67" s="40"/>
      <c r="E67" s="40"/>
      <c r="F67" s="40"/>
      <c r="G67" s="40"/>
      <c r="H67" s="25">
        <f>H63+H64+H65+H66</f>
        <v>0</v>
      </c>
      <c r="I67" s="26">
        <f>I63+I64+I65+I66</f>
        <v>0</v>
      </c>
      <c r="J67">
        <v>5</v>
      </c>
    </row>
    <row r="68" spans="1:19">
      <c r="B68" s="2">
        <v>12</v>
      </c>
      <c r="C68" s="3" t="s">
        <v>81</v>
      </c>
      <c r="D68" s="5" t="s">
        <v>76</v>
      </c>
      <c r="G68" s="6">
        <v>40</v>
      </c>
      <c r="I68" s="4">
        <f>G68*H68</f>
        <v>0</v>
      </c>
      <c r="J68">
        <v>1</v>
      </c>
    </row>
    <row r="69" spans="1:19">
      <c r="D69" s="22" t="str">
        <f>SUBSTITUTE("Sp.mat: 0.00%",".",IF(VALUE("1.2")=1.2,".",","),2)</f>
        <v>Sp.mat: 0,00%</v>
      </c>
      <c r="F69" s="22" t="str">
        <f>SUBSTITUTE("Sp.man: 0.00%",".",IF(VALUE("1.2")=1.2,".",","),2)</f>
        <v>Sp.man: 0,00%</v>
      </c>
      <c r="G69" s="22" t="str">
        <f>SUBSTITUTE("Sp.uti: 0.00%",".",IF(VALUE("1.2")=1.2,".",","),2)</f>
        <v>Sp.uti: 0,00%</v>
      </c>
      <c r="I69" s="4">
        <f>G68*H69</f>
        <v>0</v>
      </c>
      <c r="J69">
        <v>2</v>
      </c>
    </row>
    <row r="70" spans="1:19">
      <c r="A70" s="41" t="s">
        <v>82</v>
      </c>
      <c r="B70" s="42"/>
      <c r="C70" s="42"/>
      <c r="D70" s="42"/>
      <c r="E70" s="42"/>
      <c r="F70" s="42"/>
      <c r="G70" s="42"/>
      <c r="I70" s="4">
        <f>G68*H70</f>
        <v>0</v>
      </c>
      <c r="J70">
        <v>3</v>
      </c>
      <c r="K70" s="4">
        <v>137.6</v>
      </c>
      <c r="L70" s="4">
        <v>0</v>
      </c>
      <c r="M70" s="4">
        <f>I70-K70-L70</f>
        <v>-137.6</v>
      </c>
    </row>
    <row r="71" spans="1:19">
      <c r="A71" s="42"/>
      <c r="B71" s="42"/>
      <c r="C71" s="42"/>
      <c r="D71" s="42"/>
      <c r="E71" s="42"/>
      <c r="F71" s="42"/>
      <c r="G71" s="42"/>
      <c r="I71" s="4">
        <f>G68*H71</f>
        <v>0</v>
      </c>
      <c r="J71">
        <v>4</v>
      </c>
      <c r="N71" s="4">
        <f>IF(ISERR(SEARCH("TRA* 82",C68)),IF(Q71+R71+S71=0,0,I71*(Q71/(Q71+R71+S71))),I71)</f>
        <v>0</v>
      </c>
      <c r="O71" s="4">
        <f>IF(ISERR(SEARCH("TRA* 82",C68)),IF(Q71+R71+S71=0,0,I71*(R71/(Q71+R71+S71))),0)</f>
        <v>0</v>
      </c>
      <c r="P71" s="4">
        <f>IF(ISERR(SEARCH("TRA* 82",C68)),I71-N71-O71,0)</f>
        <v>0</v>
      </c>
      <c r="Q71" s="4">
        <v>0</v>
      </c>
      <c r="R71" s="4">
        <v>0</v>
      </c>
      <c r="S71" s="4">
        <v>0</v>
      </c>
    </row>
    <row r="72" spans="1:19">
      <c r="A72" s="39" t="s">
        <v>24</v>
      </c>
      <c r="B72" s="40"/>
      <c r="C72" s="40"/>
      <c r="D72" s="40"/>
      <c r="E72" s="40"/>
      <c r="F72" s="40"/>
      <c r="G72" s="40"/>
      <c r="H72" s="25">
        <f>H68+H69+H70+H71</f>
        <v>0</v>
      </c>
      <c r="I72" s="26">
        <f>I68+I69+I70+I71</f>
        <v>0</v>
      </c>
      <c r="J72">
        <v>5</v>
      </c>
    </row>
    <row r="73" spans="1:19">
      <c r="B73" s="2">
        <v>13</v>
      </c>
      <c r="C73" s="3" t="s">
        <v>112</v>
      </c>
      <c r="D73" s="5" t="s">
        <v>79</v>
      </c>
      <c r="G73" s="6">
        <v>10</v>
      </c>
      <c r="I73" s="4">
        <f>G73*H73</f>
        <v>0</v>
      </c>
      <c r="J73">
        <v>1</v>
      </c>
    </row>
    <row r="74" spans="1:19">
      <c r="D74" s="22" t="str">
        <f>SUBSTITUTE("Sp.mat: 0.00%",".",IF(VALUE("1.2")=1.2,".",","),2)</f>
        <v>Sp.mat: 0,00%</v>
      </c>
      <c r="F74" s="22" t="str">
        <f>SUBSTITUTE("Sp.man: 0.00%",".",IF(VALUE("1.2")=1.2,".",","),2)</f>
        <v>Sp.man: 0,00%</v>
      </c>
      <c r="G74" s="22" t="str">
        <f>SUBSTITUTE("Sp.uti: 0.00%",".",IF(VALUE("1.2")=1.2,".",","),2)</f>
        <v>Sp.uti: 0,00%</v>
      </c>
      <c r="I74" s="4">
        <f>G73*H74</f>
        <v>0</v>
      </c>
      <c r="J74">
        <v>2</v>
      </c>
    </row>
    <row r="75" spans="1:19">
      <c r="A75" s="41" t="s">
        <v>113</v>
      </c>
      <c r="B75" s="42"/>
      <c r="C75" s="42"/>
      <c r="D75" s="42"/>
      <c r="E75" s="42"/>
      <c r="F75" s="42"/>
      <c r="G75" s="42"/>
      <c r="I75" s="4">
        <f>G73*H75</f>
        <v>0</v>
      </c>
      <c r="J75">
        <v>3</v>
      </c>
      <c r="K75" s="4">
        <v>0</v>
      </c>
      <c r="L75" s="4">
        <v>0</v>
      </c>
      <c r="M75" s="4">
        <f>I75-K75-L75</f>
        <v>0</v>
      </c>
    </row>
    <row r="76" spans="1:19">
      <c r="A76" s="42"/>
      <c r="B76" s="42"/>
      <c r="C76" s="42"/>
      <c r="D76" s="42"/>
      <c r="E76" s="42"/>
      <c r="F76" s="42"/>
      <c r="G76" s="42"/>
      <c r="I76" s="4">
        <f>G73*H76</f>
        <v>0</v>
      </c>
      <c r="J76">
        <v>4</v>
      </c>
      <c r="N76" s="4">
        <f>IF(ISERR(SEARCH("TRA* 82",C73)),IF(Q76+R76+S76=0,0,I76*(Q76/(Q76+R76+S76))),I76)</f>
        <v>0</v>
      </c>
      <c r="O76" s="4">
        <f>IF(ISERR(SEARCH("TRA* 82",C73)),IF(Q76+R76+S76=0,0,I76*(R76/(Q76+R76+S76))),0)</f>
        <v>0</v>
      </c>
      <c r="P76" s="4">
        <f>IF(ISERR(SEARCH("TRA* 82",C73)),I76-N76-O76,0)</f>
        <v>0</v>
      </c>
      <c r="Q76" s="4">
        <v>0</v>
      </c>
      <c r="R76" s="4">
        <v>0</v>
      </c>
      <c r="S76" s="4">
        <v>0</v>
      </c>
    </row>
    <row r="77" spans="1:19">
      <c r="A77" s="39" t="s">
        <v>24</v>
      </c>
      <c r="B77" s="40"/>
      <c r="C77" s="40"/>
      <c r="D77" s="40"/>
      <c r="E77" s="40"/>
      <c r="F77" s="40"/>
      <c r="G77" s="40"/>
      <c r="H77" s="25">
        <f>H73+H74+H75+H76</f>
        <v>0</v>
      </c>
      <c r="I77" s="26">
        <f>I73+I74+I75+I76</f>
        <v>0</v>
      </c>
      <c r="J77">
        <v>5</v>
      </c>
    </row>
    <row r="78" spans="1:19">
      <c r="B78" s="2">
        <v>14</v>
      </c>
      <c r="C78" s="3" t="s">
        <v>83</v>
      </c>
      <c r="D78" s="5" t="s">
        <v>84</v>
      </c>
      <c r="G78" s="6">
        <v>9360</v>
      </c>
      <c r="I78" s="4">
        <f>G78*H78</f>
        <v>0</v>
      </c>
      <c r="J78">
        <v>1</v>
      </c>
    </row>
    <row r="79" spans="1:19">
      <c r="D79" s="22" t="str">
        <f>SUBSTITUTE("Sp.mat: 0.00%",".",IF(VALUE("1.2")=1.2,".",","),2)</f>
        <v>Sp.mat: 0,00%</v>
      </c>
      <c r="F79" s="22" t="str">
        <f>SUBSTITUTE("Sp.man: 0.00%",".",IF(VALUE("1.2")=1.2,".",","),2)</f>
        <v>Sp.man: 0,00%</v>
      </c>
      <c r="G79" s="22" t="str">
        <f>SUBSTITUTE("Sp.uti: 0.00%",".",IF(VALUE("1.2")=1.2,".",","),2)</f>
        <v>Sp.uti: 0,00%</v>
      </c>
      <c r="I79" s="4">
        <f>G78*H79</f>
        <v>0</v>
      </c>
      <c r="J79">
        <v>2</v>
      </c>
    </row>
    <row r="80" spans="1:19">
      <c r="A80" s="41" t="s">
        <v>85</v>
      </c>
      <c r="B80" s="42"/>
      <c r="C80" s="42"/>
      <c r="D80" s="42"/>
      <c r="E80" s="42"/>
      <c r="F80" s="42"/>
      <c r="G80" s="42"/>
      <c r="I80" s="4">
        <f>G78*H80</f>
        <v>0</v>
      </c>
      <c r="J80">
        <v>3</v>
      </c>
      <c r="K80" s="4">
        <v>0</v>
      </c>
      <c r="L80" s="4">
        <v>0</v>
      </c>
      <c r="M80" s="4">
        <f>I80-K80-L80</f>
        <v>0</v>
      </c>
    </row>
    <row r="81" spans="1:19">
      <c r="A81" s="42"/>
      <c r="B81" s="42"/>
      <c r="C81" s="42"/>
      <c r="D81" s="42"/>
      <c r="E81" s="42"/>
      <c r="F81" s="42"/>
      <c r="G81" s="42"/>
      <c r="I81" s="4">
        <f>G78*H81</f>
        <v>0</v>
      </c>
      <c r="J81">
        <v>4</v>
      </c>
      <c r="N81" s="4">
        <f>IF(ISERR(SEARCH("TRA* 82",C78)),IF(Q81+R81+S81=0,0,I81*(Q81/(Q81+R81+S81))),I81)</f>
        <v>0</v>
      </c>
      <c r="O81" s="4">
        <f>IF(ISERR(SEARCH("TRA* 82",C78)),IF(Q81+R81+S81=0,0,I81*(R81/(Q81+R81+S81))),0)</f>
        <v>0</v>
      </c>
      <c r="P81" s="4">
        <f>IF(ISERR(SEARCH("TRA* 82",C78)),I81-N81-O81,0)</f>
        <v>0</v>
      </c>
      <c r="Q81" s="4">
        <v>0</v>
      </c>
      <c r="R81" s="4">
        <v>0</v>
      </c>
      <c r="S81" s="4">
        <v>0</v>
      </c>
    </row>
    <row r="82" spans="1:19">
      <c r="A82" s="39" t="s">
        <v>24</v>
      </c>
      <c r="B82" s="40"/>
      <c r="C82" s="40"/>
      <c r="D82" s="40"/>
      <c r="E82" s="40"/>
      <c r="F82" s="40"/>
      <c r="G82" s="40"/>
      <c r="H82" s="25">
        <f>H78+H79+H80+H81</f>
        <v>0</v>
      </c>
      <c r="I82" s="26">
        <f>I78+I79+I80+I81</f>
        <v>0</v>
      </c>
      <c r="J82">
        <v>5</v>
      </c>
    </row>
    <row r="83" spans="1:19">
      <c r="B83" s="2">
        <v>15</v>
      </c>
      <c r="C83" s="3" t="s">
        <v>86</v>
      </c>
      <c r="D83" s="5" t="s">
        <v>84</v>
      </c>
      <c r="G83" s="6">
        <v>1900</v>
      </c>
      <c r="I83" s="4">
        <f>G83*H83</f>
        <v>0</v>
      </c>
      <c r="J83">
        <v>1</v>
      </c>
    </row>
    <row r="84" spans="1:19">
      <c r="D84" s="22" t="str">
        <f>SUBSTITUTE("Sp.mat: 0.00%",".",IF(VALUE("1.2")=1.2,".",","),2)</f>
        <v>Sp.mat: 0,00%</v>
      </c>
      <c r="F84" s="22" t="str">
        <f>SUBSTITUTE("Sp.man: 0.00%",".",IF(VALUE("1.2")=1.2,".",","),2)</f>
        <v>Sp.man: 0,00%</v>
      </c>
      <c r="G84" s="22" t="str">
        <f>SUBSTITUTE("Sp.uti: 0.00%",".",IF(VALUE("1.2")=1.2,".",","),2)</f>
        <v>Sp.uti: 0,00%</v>
      </c>
      <c r="I84" s="4">
        <f>G83*H84</f>
        <v>0</v>
      </c>
      <c r="J84">
        <v>2</v>
      </c>
    </row>
    <row r="85" spans="1:19">
      <c r="A85" s="41" t="s">
        <v>87</v>
      </c>
      <c r="B85" s="42"/>
      <c r="C85" s="42"/>
      <c r="D85" s="42"/>
      <c r="E85" s="42"/>
      <c r="F85" s="42"/>
      <c r="G85" s="42"/>
      <c r="I85" s="4">
        <f>G83*H85</f>
        <v>0</v>
      </c>
      <c r="J85">
        <v>3</v>
      </c>
      <c r="K85" s="4">
        <v>0</v>
      </c>
      <c r="L85" s="4">
        <v>519.35929999999996</v>
      </c>
      <c r="M85" s="4">
        <f>I85-K85-L85</f>
        <v>-519.35929999999996</v>
      </c>
    </row>
    <row r="86" spans="1:19">
      <c r="A86" s="42"/>
      <c r="B86" s="42"/>
      <c r="C86" s="42"/>
      <c r="D86" s="42"/>
      <c r="E86" s="42"/>
      <c r="F86" s="42"/>
      <c r="G86" s="42"/>
      <c r="I86" s="4">
        <f>G83*H86</f>
        <v>0</v>
      </c>
      <c r="J86">
        <v>4</v>
      </c>
      <c r="N86" s="4">
        <f>IF(ISERR(SEARCH("TRA* 82",C83)),IF(Q86+R86+S86=0,0,I86*(Q86/(Q86+R86+S86))),I86)</f>
        <v>0</v>
      </c>
      <c r="O86" s="4">
        <f>IF(ISERR(SEARCH("TRA* 82",C83)),IF(Q86+R86+S86=0,0,I86*(R86/(Q86+R86+S86))),0)</f>
        <v>0</v>
      </c>
      <c r="P86" s="4">
        <f>IF(ISERR(SEARCH("TRA* 82",C83)),I86-N86-O86,0)</f>
        <v>0</v>
      </c>
      <c r="Q86" s="4">
        <v>0</v>
      </c>
      <c r="R86" s="4">
        <v>0</v>
      </c>
      <c r="S86" s="4">
        <v>0</v>
      </c>
    </row>
    <row r="87" spans="1:19">
      <c r="A87" s="39" t="s">
        <v>88</v>
      </c>
      <c r="B87" s="40"/>
      <c r="C87" s="40"/>
      <c r="D87" s="40"/>
      <c r="E87" s="40"/>
      <c r="F87" s="40"/>
      <c r="G87" s="40"/>
      <c r="H87" s="25">
        <f>H83+H84+H85+H86</f>
        <v>0</v>
      </c>
      <c r="I87" s="26">
        <f>I83+I84+I85+I86</f>
        <v>0</v>
      </c>
      <c r="J87">
        <v>5</v>
      </c>
    </row>
    <row r="88" spans="1:19">
      <c r="B88" s="2">
        <v>16</v>
      </c>
      <c r="C88" s="3" t="s">
        <v>89</v>
      </c>
      <c r="D88" s="5" t="s">
        <v>84</v>
      </c>
      <c r="G88" s="6">
        <v>6000</v>
      </c>
      <c r="I88" s="4">
        <f>G88*H88</f>
        <v>0</v>
      </c>
      <c r="J88">
        <v>1</v>
      </c>
    </row>
    <row r="89" spans="1:19">
      <c r="D89" s="22" t="str">
        <f>SUBSTITUTE("Sp.mat: 0.00%",".",IF(VALUE("1.2")=1.2,".",","),2)</f>
        <v>Sp.mat: 0,00%</v>
      </c>
      <c r="F89" s="22" t="str">
        <f>SUBSTITUTE("Sp.man: 0.00%",".",IF(VALUE("1.2")=1.2,".",","),2)</f>
        <v>Sp.man: 0,00%</v>
      </c>
      <c r="G89" s="22" t="str">
        <f>SUBSTITUTE("Sp.uti: 0.00%",".",IF(VALUE("1.2")=1.2,".",","),2)</f>
        <v>Sp.uti: 0,00%</v>
      </c>
      <c r="I89" s="4">
        <f>G88*H89</f>
        <v>0</v>
      </c>
      <c r="J89">
        <v>2</v>
      </c>
    </row>
    <row r="90" spans="1:19">
      <c r="A90" s="41" t="s">
        <v>90</v>
      </c>
      <c r="B90" s="42"/>
      <c r="C90" s="42"/>
      <c r="D90" s="42"/>
      <c r="E90" s="42"/>
      <c r="F90" s="42"/>
      <c r="G90" s="42"/>
      <c r="I90" s="4">
        <f>G88*H90</f>
        <v>0</v>
      </c>
      <c r="J90">
        <v>3</v>
      </c>
      <c r="K90" s="4">
        <v>0</v>
      </c>
      <c r="L90" s="4">
        <v>1640.0820000000001</v>
      </c>
      <c r="M90" s="4">
        <f>I90-K90-L90</f>
        <v>-1640.0820000000001</v>
      </c>
    </row>
    <row r="91" spans="1:19">
      <c r="A91" s="42"/>
      <c r="B91" s="42"/>
      <c r="C91" s="42"/>
      <c r="D91" s="42"/>
      <c r="E91" s="42"/>
      <c r="F91" s="42"/>
      <c r="G91" s="42"/>
      <c r="I91" s="4">
        <f>G88*H91</f>
        <v>0</v>
      </c>
      <c r="J91">
        <v>4</v>
      </c>
      <c r="N91" s="4">
        <f>IF(ISERR(SEARCH("TRA* 82",C88)),IF(Q91+R91+S91=0,0,I91*(Q91/(Q91+R91+S91))),I91)</f>
        <v>0</v>
      </c>
      <c r="O91" s="4">
        <f>IF(ISERR(SEARCH("TRA* 82",C88)),IF(Q91+R91+S91=0,0,I91*(R91/(Q91+R91+S91))),0)</f>
        <v>0</v>
      </c>
      <c r="P91" s="4">
        <f>IF(ISERR(SEARCH("TRA* 82",C88)),I91-N91-O91,0)</f>
        <v>0</v>
      </c>
      <c r="Q91" s="4">
        <v>0</v>
      </c>
      <c r="R91" s="4">
        <v>0</v>
      </c>
      <c r="S91" s="4">
        <v>0</v>
      </c>
    </row>
    <row r="92" spans="1:19">
      <c r="A92" s="39" t="s">
        <v>88</v>
      </c>
      <c r="B92" s="40"/>
      <c r="C92" s="40"/>
      <c r="D92" s="40"/>
      <c r="E92" s="40"/>
      <c r="F92" s="40"/>
      <c r="G92" s="40"/>
      <c r="H92" s="25">
        <f>H88+H89+H90+H91</f>
        <v>0</v>
      </c>
      <c r="I92" s="26">
        <f>I88+I89+I90+I91</f>
        <v>0</v>
      </c>
      <c r="J92">
        <v>5</v>
      </c>
    </row>
    <row r="93" spans="1:19">
      <c r="B93" s="2">
        <v>17</v>
      </c>
      <c r="C93" s="3" t="s">
        <v>91</v>
      </c>
      <c r="D93" s="5" t="s">
        <v>84</v>
      </c>
      <c r="G93" s="6">
        <v>1460</v>
      </c>
      <c r="I93" s="4">
        <f>G93*H93</f>
        <v>0</v>
      </c>
      <c r="J93">
        <v>1</v>
      </c>
    </row>
    <row r="94" spans="1:19">
      <c r="D94" s="22" t="str">
        <f>SUBSTITUTE("Sp.mat: 0.00%",".",IF(VALUE("1.2")=1.2,".",","),2)</f>
        <v>Sp.mat: 0,00%</v>
      </c>
      <c r="F94" s="22" t="str">
        <f>SUBSTITUTE("Sp.man: 0.00%",".",IF(VALUE("1.2")=1.2,".",","),2)</f>
        <v>Sp.man: 0,00%</v>
      </c>
      <c r="G94" s="22" t="str">
        <f>SUBSTITUTE("Sp.uti: 0.00%",".",IF(VALUE("1.2")=1.2,".",","),2)</f>
        <v>Sp.uti: 0,00%</v>
      </c>
      <c r="I94" s="4">
        <f>G93*H94</f>
        <v>0</v>
      </c>
      <c r="J94">
        <v>2</v>
      </c>
    </row>
    <row r="95" spans="1:19">
      <c r="A95" s="41" t="s">
        <v>92</v>
      </c>
      <c r="B95" s="42"/>
      <c r="C95" s="42"/>
      <c r="D95" s="42"/>
      <c r="E95" s="42"/>
      <c r="F95" s="42"/>
      <c r="G95" s="42"/>
      <c r="I95" s="4">
        <f>G93*H95</f>
        <v>0</v>
      </c>
      <c r="J95">
        <v>3</v>
      </c>
      <c r="K95" s="4">
        <v>0</v>
      </c>
      <c r="L95" s="4">
        <v>399.08661999999998</v>
      </c>
      <c r="M95" s="4">
        <f>I95-K95-L95</f>
        <v>-399.08661999999998</v>
      </c>
    </row>
    <row r="96" spans="1:19">
      <c r="A96" s="42"/>
      <c r="B96" s="42"/>
      <c r="C96" s="42"/>
      <c r="D96" s="42"/>
      <c r="E96" s="42"/>
      <c r="F96" s="42"/>
      <c r="G96" s="42"/>
      <c r="I96" s="4">
        <f>G93*H96</f>
        <v>0</v>
      </c>
      <c r="J96">
        <v>4</v>
      </c>
      <c r="N96" s="4">
        <f>IF(ISERR(SEARCH("TRA* 82",C93)),IF(Q96+R96+S96=0,0,I96*(Q96/(Q96+R96+S96))),I96)</f>
        <v>0</v>
      </c>
      <c r="O96" s="4">
        <f>IF(ISERR(SEARCH("TRA* 82",C93)),IF(Q96+R96+S96=0,0,I96*(R96/(Q96+R96+S96))),0)</f>
        <v>0</v>
      </c>
      <c r="P96" s="4">
        <f>IF(ISERR(SEARCH("TRA* 82",C93)),I96-N96-O96,0)</f>
        <v>0</v>
      </c>
      <c r="Q96" s="4">
        <v>0</v>
      </c>
      <c r="R96" s="4">
        <v>0</v>
      </c>
      <c r="S96" s="4">
        <v>0</v>
      </c>
    </row>
    <row r="97" spans="1:19">
      <c r="A97" s="39" t="s">
        <v>88</v>
      </c>
      <c r="B97" s="40"/>
      <c r="C97" s="40"/>
      <c r="D97" s="40"/>
      <c r="E97" s="40"/>
      <c r="F97" s="40"/>
      <c r="G97" s="40"/>
      <c r="H97" s="25">
        <f>H93+H94+H95+H96</f>
        <v>0</v>
      </c>
      <c r="I97" s="26">
        <f>I93+I94+I95+I96</f>
        <v>0</v>
      </c>
      <c r="J97">
        <v>5</v>
      </c>
    </row>
    <row r="98" spans="1:19">
      <c r="B98" s="2">
        <v>18</v>
      </c>
      <c r="C98" s="3" t="s">
        <v>372</v>
      </c>
      <c r="D98" s="5" t="s">
        <v>43</v>
      </c>
      <c r="G98" s="6">
        <v>170</v>
      </c>
      <c r="I98" s="4">
        <f>G98*H98</f>
        <v>0</v>
      </c>
      <c r="J98">
        <v>1</v>
      </c>
    </row>
    <row r="99" spans="1:19">
      <c r="D99" s="22" t="str">
        <f>SUBSTITUTE("Sp.mat: 0.00%",".",IF(VALUE("1.2")=1.2,".",","),2)</f>
        <v>Sp.mat: 0,00%</v>
      </c>
      <c r="F99" s="22" t="str">
        <f>SUBSTITUTE("Sp.man: 0.00%",".",IF(VALUE("1.2")=1.2,".",","),2)</f>
        <v>Sp.man: 0,00%</v>
      </c>
      <c r="G99" s="22" t="str">
        <f>SUBSTITUTE("Sp.uti: 0.00%",".",IF(VALUE("1.2")=1.2,".",","),2)</f>
        <v>Sp.uti: 0,00%</v>
      </c>
      <c r="I99" s="4">
        <f>G98*H99</f>
        <v>0</v>
      </c>
      <c r="J99">
        <v>2</v>
      </c>
    </row>
    <row r="100" spans="1:19">
      <c r="A100" s="41" t="s">
        <v>373</v>
      </c>
      <c r="B100" s="42"/>
      <c r="C100" s="42"/>
      <c r="D100" s="42"/>
      <c r="E100" s="42"/>
      <c r="F100" s="42"/>
      <c r="G100" s="42"/>
      <c r="I100" s="4">
        <f>G98*H100</f>
        <v>0</v>
      </c>
      <c r="J100">
        <v>3</v>
      </c>
      <c r="K100" s="4">
        <v>0</v>
      </c>
      <c r="L100" s="4">
        <v>0</v>
      </c>
      <c r="M100" s="4">
        <f>I100-K100-L100</f>
        <v>0</v>
      </c>
    </row>
    <row r="101" spans="1:19">
      <c r="A101" s="42"/>
      <c r="B101" s="42"/>
      <c r="C101" s="42"/>
      <c r="D101" s="42"/>
      <c r="E101" s="42"/>
      <c r="F101" s="42"/>
      <c r="G101" s="42"/>
      <c r="I101" s="4">
        <f>G98*H101</f>
        <v>0</v>
      </c>
      <c r="J101">
        <v>4</v>
      </c>
      <c r="N101" s="4">
        <f>IF(ISERR(SEARCH("TRA* 82",C98)),IF(Q101+R101+S101=0,0,I101*(Q101/(Q101+R101+S101))),I101)</f>
        <v>0</v>
      </c>
      <c r="O101" s="4">
        <f>IF(ISERR(SEARCH("TRA* 82",C98)),IF(Q101+R101+S101=0,0,I101*(R101/(Q101+R101+S101))),0)</f>
        <v>0</v>
      </c>
      <c r="P101" s="4">
        <f>IF(ISERR(SEARCH("TRA* 82",C98)),I101-N101-O101,0)</f>
        <v>0</v>
      </c>
      <c r="Q101" s="4">
        <v>0</v>
      </c>
      <c r="R101" s="4">
        <v>0</v>
      </c>
      <c r="S101" s="4">
        <v>0</v>
      </c>
    </row>
    <row r="102" spans="1:19">
      <c r="A102" s="39" t="s">
        <v>99</v>
      </c>
      <c r="B102" s="40"/>
      <c r="C102" s="40"/>
      <c r="D102" s="40"/>
      <c r="E102" s="40"/>
      <c r="F102" s="40"/>
      <c r="G102" s="40"/>
      <c r="H102" s="25">
        <f>H98+H99+H100+H101</f>
        <v>0</v>
      </c>
      <c r="I102" s="26">
        <f>I98+I99+I100+I101</f>
        <v>0</v>
      </c>
      <c r="J102">
        <v>5</v>
      </c>
    </row>
    <row r="103" spans="1:19">
      <c r="B103" s="2">
        <v>19</v>
      </c>
      <c r="C103" s="3" t="s">
        <v>374</v>
      </c>
      <c r="D103" s="5" t="s">
        <v>84</v>
      </c>
      <c r="G103" s="6">
        <v>51</v>
      </c>
      <c r="I103" s="4">
        <f>G103*H103</f>
        <v>0</v>
      </c>
      <c r="J103">
        <v>1</v>
      </c>
    </row>
    <row r="104" spans="1:19">
      <c r="D104" s="22" t="str">
        <f>SUBSTITUTE("Sp.mat: 0.00%",".",IF(VALUE("1.2")=1.2,".",","),2)</f>
        <v>Sp.mat: 0,00%</v>
      </c>
      <c r="F104" s="22" t="str">
        <f>SUBSTITUTE("Sp.man: 0.00%",".",IF(VALUE("1.2")=1.2,".",","),2)</f>
        <v>Sp.man: 0,00%</v>
      </c>
      <c r="G104" s="22" t="str">
        <f>SUBSTITUTE("Sp.uti: 0.00%",".",IF(VALUE("1.2")=1.2,".",","),2)</f>
        <v>Sp.uti: 0,00%</v>
      </c>
      <c r="I104" s="4">
        <f>G103*H104</f>
        <v>0</v>
      </c>
      <c r="J104">
        <v>2</v>
      </c>
    </row>
    <row r="105" spans="1:19">
      <c r="A105" s="41" t="s">
        <v>375</v>
      </c>
      <c r="B105" s="42"/>
      <c r="C105" s="42"/>
      <c r="D105" s="42"/>
      <c r="E105" s="42"/>
      <c r="F105" s="42"/>
      <c r="G105" s="42"/>
      <c r="I105" s="4">
        <f>G103*H105</f>
        <v>0</v>
      </c>
      <c r="J105">
        <v>3</v>
      </c>
      <c r="K105" s="4">
        <v>0</v>
      </c>
      <c r="L105" s="4">
        <v>0</v>
      </c>
      <c r="M105" s="4">
        <f>I105-K105-L105</f>
        <v>0</v>
      </c>
    </row>
    <row r="106" spans="1:19">
      <c r="A106" s="42"/>
      <c r="B106" s="42"/>
      <c r="C106" s="42"/>
      <c r="D106" s="42"/>
      <c r="E106" s="42"/>
      <c r="F106" s="42"/>
      <c r="G106" s="42"/>
      <c r="I106" s="4">
        <f>G103*H106</f>
        <v>0</v>
      </c>
      <c r="J106">
        <v>4</v>
      </c>
      <c r="N106" s="4">
        <f>IF(ISERR(SEARCH("TRA* 82",C103)),IF(Q106+R106+S106=0,0,I106*(Q106/(Q106+R106+S106))),I106)</f>
        <v>0</v>
      </c>
      <c r="O106" s="4">
        <f>IF(ISERR(SEARCH("TRA* 82",C103)),IF(Q106+R106+S106=0,0,I106*(R106/(Q106+R106+S106))),0)</f>
        <v>0</v>
      </c>
      <c r="P106" s="4">
        <f>IF(ISERR(SEARCH("TRA* 82",C103)),I106-N106-O106,0)</f>
        <v>0</v>
      </c>
      <c r="Q106" s="4">
        <v>0</v>
      </c>
      <c r="R106" s="4">
        <v>0</v>
      </c>
      <c r="S106" s="4">
        <v>0</v>
      </c>
    </row>
    <row r="107" spans="1:19">
      <c r="A107" s="39" t="s">
        <v>24</v>
      </c>
      <c r="B107" s="40"/>
      <c r="C107" s="40"/>
      <c r="D107" s="40"/>
      <c r="E107" s="40"/>
      <c r="F107" s="40"/>
      <c r="G107" s="40"/>
      <c r="H107" s="25">
        <f>H103+H104+H105+H106</f>
        <v>0</v>
      </c>
      <c r="I107" s="26">
        <f>I103+I104+I105+I106</f>
        <v>0</v>
      </c>
      <c r="J107">
        <v>5</v>
      </c>
    </row>
    <row r="108" spans="1:19">
      <c r="B108" s="2">
        <v>20</v>
      </c>
      <c r="C108" s="3" t="s">
        <v>106</v>
      </c>
      <c r="D108" s="5" t="s">
        <v>34</v>
      </c>
      <c r="G108" s="6">
        <v>9.5</v>
      </c>
      <c r="I108" s="4">
        <f>G108*H108</f>
        <v>0</v>
      </c>
      <c r="J108">
        <v>1</v>
      </c>
    </row>
    <row r="109" spans="1:19">
      <c r="D109" s="22" t="str">
        <f>SUBSTITUTE("Sp.mat: 0.00%",".",IF(VALUE("1.2")=1.2,".",","),2)</f>
        <v>Sp.mat: 0,00%</v>
      </c>
      <c r="F109" s="22" t="str">
        <f>SUBSTITUTE("Sp.man: 0.00%",".",IF(VALUE("1.2")=1.2,".",","),2)</f>
        <v>Sp.man: 0,00%</v>
      </c>
      <c r="G109" s="22" t="str">
        <f>SUBSTITUTE("Sp.uti: 0.00%",".",IF(VALUE("1.2")=1.2,".",","),2)</f>
        <v>Sp.uti: 0,00%</v>
      </c>
      <c r="I109" s="4">
        <f>G108*H109</f>
        <v>0</v>
      </c>
      <c r="J109">
        <v>2</v>
      </c>
    </row>
    <row r="110" spans="1:19">
      <c r="A110" s="41" t="s">
        <v>107</v>
      </c>
      <c r="B110" s="42"/>
      <c r="C110" s="42"/>
      <c r="D110" s="42"/>
      <c r="E110" s="42"/>
      <c r="F110" s="42"/>
      <c r="G110" s="42"/>
      <c r="I110" s="4">
        <f>G108*H110</f>
        <v>0</v>
      </c>
      <c r="J110">
        <v>3</v>
      </c>
      <c r="K110" s="4">
        <v>0</v>
      </c>
      <c r="L110" s="4">
        <v>0</v>
      </c>
      <c r="M110" s="4">
        <f>I110-K110-L110</f>
        <v>0</v>
      </c>
    </row>
    <row r="111" spans="1:19">
      <c r="A111" s="42"/>
      <c r="B111" s="42"/>
      <c r="C111" s="42"/>
      <c r="D111" s="42"/>
      <c r="E111" s="42"/>
      <c r="F111" s="42"/>
      <c r="G111" s="42"/>
      <c r="I111" s="4">
        <f>G108*H111</f>
        <v>0</v>
      </c>
      <c r="J111">
        <v>4</v>
      </c>
      <c r="N111" s="4">
        <f>IF(ISERR(SEARCH("TRA* 82",C108)),IF(Q111+R111+S111=0,0,I111*(Q111/(Q111+R111+S111))),I111)</f>
        <v>0</v>
      </c>
      <c r="O111" s="4">
        <f>IF(ISERR(SEARCH("TRA* 82",C108)),IF(Q111+R111+S111=0,0,I111*(R111/(Q111+R111+S111))),0)</f>
        <v>0</v>
      </c>
      <c r="P111" s="4">
        <f>IF(ISERR(SEARCH("TRA* 82",C108)),I111-N111-O111,0)</f>
        <v>0</v>
      </c>
      <c r="Q111" s="4">
        <v>207.58</v>
      </c>
      <c r="R111" s="4">
        <v>0</v>
      </c>
      <c r="S111" s="4">
        <v>0</v>
      </c>
    </row>
    <row r="112" spans="1:19">
      <c r="A112" s="39" t="s">
        <v>24</v>
      </c>
      <c r="B112" s="40"/>
      <c r="C112" s="40"/>
      <c r="D112" s="40"/>
      <c r="E112" s="40"/>
      <c r="F112" s="40"/>
      <c r="G112" s="40"/>
      <c r="H112" s="25">
        <f>H108+H109+H110+H111</f>
        <v>0</v>
      </c>
      <c r="I112" s="26">
        <f>I108+I109+I110+I111</f>
        <v>0</v>
      </c>
      <c r="J112">
        <v>5</v>
      </c>
    </row>
    <row r="113" spans="1:19">
      <c r="B113" s="2">
        <v>21</v>
      </c>
      <c r="C113" s="3" t="s">
        <v>108</v>
      </c>
      <c r="D113" s="5" t="s">
        <v>34</v>
      </c>
      <c r="G113" s="6">
        <v>201</v>
      </c>
      <c r="I113" s="4">
        <f>G113*H113</f>
        <v>0</v>
      </c>
      <c r="J113">
        <v>1</v>
      </c>
    </row>
    <row r="114" spans="1:19">
      <c r="D114" s="22" t="str">
        <f>SUBSTITUTE("Sp.mat: 0.00%",".",IF(VALUE("1.2")=1.2,".",","),2)</f>
        <v>Sp.mat: 0,00%</v>
      </c>
      <c r="F114" s="22" t="str">
        <f>SUBSTITUTE("Sp.man: 0.00%",".",IF(VALUE("1.2")=1.2,".",","),2)</f>
        <v>Sp.man: 0,00%</v>
      </c>
      <c r="G114" s="22" t="str">
        <f>SUBSTITUTE("Sp.uti: 0.00%",".",IF(VALUE("1.2")=1.2,".",","),2)</f>
        <v>Sp.uti: 0,00%</v>
      </c>
      <c r="I114" s="4">
        <f>G113*H114</f>
        <v>0</v>
      </c>
      <c r="J114">
        <v>2</v>
      </c>
    </row>
    <row r="115" spans="1:19">
      <c r="A115" s="41" t="s">
        <v>109</v>
      </c>
      <c r="B115" s="42"/>
      <c r="C115" s="42"/>
      <c r="D115" s="42"/>
      <c r="E115" s="42"/>
      <c r="F115" s="42"/>
      <c r="G115" s="42"/>
      <c r="I115" s="4">
        <f>G113*H115</f>
        <v>0</v>
      </c>
      <c r="J115">
        <v>3</v>
      </c>
      <c r="K115" s="4">
        <v>0</v>
      </c>
      <c r="L115" s="4">
        <v>0</v>
      </c>
      <c r="M115" s="4">
        <f>I115-K115-L115</f>
        <v>0</v>
      </c>
    </row>
    <row r="116" spans="1:19">
      <c r="A116" s="42"/>
      <c r="B116" s="42"/>
      <c r="C116" s="42"/>
      <c r="D116" s="42"/>
      <c r="E116" s="42"/>
      <c r="F116" s="42"/>
      <c r="G116" s="42"/>
      <c r="I116" s="4">
        <f>G113*H116</f>
        <v>0</v>
      </c>
      <c r="J116">
        <v>4</v>
      </c>
      <c r="N116" s="4">
        <f>IF(ISERR(SEARCH("TRA* 82",C113)),IF(Q116+R116+S116=0,0,I116*(Q116/(Q116+R116+S116))),I116)</f>
        <v>0</v>
      </c>
      <c r="O116" s="4">
        <f>IF(ISERR(SEARCH("TRA* 82",C113)),IF(Q116+R116+S116=0,0,I116*(R116/(Q116+R116+S116))),0)</f>
        <v>0</v>
      </c>
      <c r="P116" s="4">
        <f>IF(ISERR(SEARCH("TRA* 82",C113)),I116-N116-O116,0)</f>
        <v>0</v>
      </c>
      <c r="Q116" s="4">
        <v>6301.35</v>
      </c>
      <c r="R116" s="4">
        <v>0</v>
      </c>
      <c r="S116" s="4">
        <v>0</v>
      </c>
    </row>
    <row r="117" spans="1:19">
      <c r="A117" s="39" t="s">
        <v>24</v>
      </c>
      <c r="B117" s="40"/>
      <c r="C117" s="40"/>
      <c r="D117" s="40"/>
      <c r="E117" s="40"/>
      <c r="F117" s="40"/>
      <c r="G117" s="40"/>
      <c r="H117" s="25">
        <f>H113+H114+H115+H116</f>
        <v>0</v>
      </c>
      <c r="I117" s="26">
        <f>I113+I114+I115+I116</f>
        <v>0</v>
      </c>
      <c r="J117">
        <v>5</v>
      </c>
    </row>
    <row r="118" spans="1:19">
      <c r="B118" s="2">
        <v>22</v>
      </c>
      <c r="C118" s="3" t="s">
        <v>376</v>
      </c>
      <c r="D118" s="5" t="s">
        <v>34</v>
      </c>
      <c r="G118" s="6">
        <v>9.5</v>
      </c>
      <c r="H118" s="7">
        <f>(1+IF(OR(ISERR(FIND(":",D119)),ISERR(FIND("%",D119))),0,MID(D119,FIND(":",D119)+2,FIND("%",D119)-FIND(":",D119)-2)/100))*0</f>
        <v>0</v>
      </c>
      <c r="I118" s="4">
        <f>G118*H118</f>
        <v>0</v>
      </c>
      <c r="J118">
        <v>1</v>
      </c>
    </row>
    <row r="119" spans="1:19">
      <c r="D119" s="22" t="str">
        <f>SUBSTITUTE("Sp.mat: 0.00%",".",IF(VALUE("1.2")=1.2,".",","),2)</f>
        <v>Sp.mat: 0,00%</v>
      </c>
      <c r="F119" s="22" t="str">
        <f>SUBSTITUTE("Sp.man: 0.00%",".",IF(VALUE("1.2")=1.2,".",","),2)</f>
        <v>Sp.man: 0,00%</v>
      </c>
      <c r="G119" s="22" t="str">
        <f>SUBSTITUTE("Sp.uti: 0.00%",".",IF(VALUE("1.2")=1.2,".",","),2)</f>
        <v>Sp.uti: 0,00%</v>
      </c>
      <c r="I119" s="4">
        <f>G118*H119</f>
        <v>0</v>
      </c>
      <c r="J119">
        <v>2</v>
      </c>
    </row>
    <row r="120" spans="1:19">
      <c r="A120" s="41" t="s">
        <v>377</v>
      </c>
      <c r="B120" s="42"/>
      <c r="C120" s="42"/>
      <c r="D120" s="42"/>
      <c r="E120" s="42"/>
      <c r="F120" s="42"/>
      <c r="G120" s="42"/>
      <c r="I120" s="4">
        <f>G118*H120</f>
        <v>0</v>
      </c>
      <c r="J120">
        <v>3</v>
      </c>
      <c r="K120" s="4">
        <v>0</v>
      </c>
      <c r="L120" s="4">
        <v>0</v>
      </c>
      <c r="M120" s="4">
        <f>I120-K120-L120</f>
        <v>0</v>
      </c>
    </row>
    <row r="121" spans="1:19">
      <c r="A121" s="42"/>
      <c r="B121" s="42"/>
      <c r="C121" s="42"/>
      <c r="D121" s="42"/>
      <c r="E121" s="42"/>
      <c r="F121" s="42"/>
      <c r="G121" s="42"/>
      <c r="I121" s="4">
        <f>G118*H121</f>
        <v>0</v>
      </c>
      <c r="J121">
        <v>4</v>
      </c>
      <c r="N121" s="4">
        <f>IF(ISERR(SEARCH("TRA* 82",C118)),IF(Q121+R121+S121=0,0,I121*(Q121/(Q121+R121+S121))),I121)</f>
        <v>0</v>
      </c>
      <c r="O121" s="4">
        <f>IF(ISERR(SEARCH("TRA* 82",C118)),IF(Q121+R121+S121=0,0,I121*(R121/(Q121+R121+S121))),0)</f>
        <v>0</v>
      </c>
      <c r="P121" s="4">
        <f>IF(ISERR(SEARCH("TRA* 82",C118)),I121-N121-O121,0)</f>
        <v>0</v>
      </c>
      <c r="Q121" s="4">
        <v>0</v>
      </c>
      <c r="R121" s="4">
        <v>0</v>
      </c>
      <c r="S121" s="4">
        <v>0</v>
      </c>
    </row>
    <row r="122" spans="1:19">
      <c r="A122" s="39" t="s">
        <v>24</v>
      </c>
      <c r="B122" s="40"/>
      <c r="C122" s="40"/>
      <c r="D122" s="40"/>
      <c r="E122" s="40"/>
      <c r="F122" s="40"/>
      <c r="G122" s="40"/>
      <c r="I122" s="26">
        <f>I118+I119+I120+I121</f>
        <v>0</v>
      </c>
      <c r="J122">
        <v>5</v>
      </c>
    </row>
    <row r="123" spans="1:19">
      <c r="B123" s="29" t="s">
        <v>114</v>
      </c>
      <c r="E123" s="4">
        <f>SUMIF(J13:J122,"1",I13:I122)</f>
        <v>0</v>
      </c>
      <c r="F123" s="4">
        <f>SUMIF(J13:J122,"2",I13:I122)</f>
        <v>0</v>
      </c>
      <c r="G123" s="4">
        <f>SUMIF(J13:J122,"3",I13:I122)</f>
        <v>0</v>
      </c>
      <c r="H123" s="4">
        <f>SUMIF(J13:J122,"4",I13:I122)</f>
        <v>0</v>
      </c>
      <c r="I123" s="4">
        <f>SUMIF(J13:J122,"5",I13:I122)</f>
        <v>0</v>
      </c>
      <c r="K123" s="4">
        <f>SUMIF(J13:J122,"3",K13:K122)</f>
        <v>31153.531940000001</v>
      </c>
      <c r="L123" s="4">
        <f>SUMIF(J13:J122,"3",L13:L122)</f>
        <v>3028.2829200000001</v>
      </c>
      <c r="M123" s="4">
        <f>SUMIF(J13:J122,"3",M13:M122)</f>
        <v>-34181.814860000006</v>
      </c>
      <c r="N123" s="4">
        <f>SUMIF(J13:J122,"4",N13:N122)</f>
        <v>0</v>
      </c>
      <c r="O123" s="4">
        <f>SUMIF(J13:J122,"4",O13:O122)</f>
        <v>0</v>
      </c>
      <c r="P123" s="4">
        <f>SUMIF(J13:J122,"4",P13:P122)</f>
        <v>0</v>
      </c>
      <c r="Q123" s="4">
        <f>SUMIF(J13:J122,"4",Q13:Q122)</f>
        <v>16743.28</v>
      </c>
      <c r="R123" s="4">
        <f>SUMIF(J13:J122,"4",R13:R122)</f>
        <v>0</v>
      </c>
      <c r="S123" s="4">
        <f>SUMIF(J13:J122,"4",S13:S122)</f>
        <v>0</v>
      </c>
    </row>
    <row r="124" spans="1:19" hidden="1">
      <c r="B124" s="29" t="s">
        <v>115</v>
      </c>
    </row>
    <row r="125" spans="1:19" hidden="1">
      <c r="B125" s="29" t="s">
        <v>116</v>
      </c>
      <c r="G125" s="4">
        <f>$K$123*1</f>
        <v>31153.531940000001</v>
      </c>
    </row>
    <row r="126" spans="1:19" hidden="1">
      <c r="B126" s="29" t="s">
        <v>117</v>
      </c>
      <c r="G126" s="4">
        <f>$L$123*1</f>
        <v>3028.2829200000001</v>
      </c>
    </row>
    <row r="127" spans="1:19" hidden="1">
      <c r="B127" s="29" t="s">
        <v>118</v>
      </c>
      <c r="G127" s="4">
        <f>G123-G125-G126</f>
        <v>-34181.814859999999</v>
      </c>
    </row>
    <row r="128" spans="1:19" hidden="1">
      <c r="B128" s="29" t="s">
        <v>119</v>
      </c>
      <c r="E128" s="4">
        <f>IF("G"="A",0*1,0)</f>
        <v>0</v>
      </c>
      <c r="I128" s="4">
        <f>E128</f>
        <v>0</v>
      </c>
    </row>
    <row r="129" spans="2:9" hidden="1">
      <c r="B129" s="29" t="s">
        <v>120</v>
      </c>
      <c r="D129" s="30" t="str">
        <f>CONCATENATE(TEXT(   1,REPLACE("#.####",2,1,"."))," x")</f>
        <v>1 x</v>
      </c>
      <c r="E129" s="4">
        <f>IF("G"="A",0*1,0)</f>
        <v>0</v>
      </c>
      <c r="I129" s="4">
        <f>E129*   1</f>
        <v>0</v>
      </c>
    </row>
    <row r="130" spans="2:9" hidden="1">
      <c r="B130" s="29" t="s">
        <v>121</v>
      </c>
      <c r="E130" s="4">
        <f xml:space="preserve">   1</f>
        <v>1</v>
      </c>
      <c r="F130" s="4">
        <f xml:space="preserve">   1</f>
        <v>1</v>
      </c>
      <c r="G130" s="4">
        <f xml:space="preserve">   1</f>
        <v>1</v>
      </c>
      <c r="H130" s="4">
        <f>IF(H123=0,1,H144/H123)</f>
        <v>1</v>
      </c>
    </row>
    <row r="131" spans="2:9" hidden="1">
      <c r="B131" s="29" t="s">
        <v>122</v>
      </c>
      <c r="E131" s="4">
        <f xml:space="preserve">   1-1</f>
        <v>0</v>
      </c>
      <c r="F131" s="4">
        <f xml:space="preserve">   1-1</f>
        <v>0</v>
      </c>
      <c r="G131" s="4">
        <f xml:space="preserve">   1-1</f>
        <v>0</v>
      </c>
      <c r="H131" s="4">
        <f>IF(H123=0,1,H144/H123)-1</f>
        <v>0</v>
      </c>
    </row>
    <row r="132" spans="2:9" hidden="1">
      <c r="B132" s="29" t="s">
        <v>123</v>
      </c>
      <c r="E132" s="4">
        <f>E133-(E123+I128+I129)</f>
        <v>0</v>
      </c>
      <c r="F132" s="4">
        <f>F133-F123</f>
        <v>0</v>
      </c>
      <c r="G132" s="4">
        <f>G133-G123</f>
        <v>0</v>
      </c>
      <c r="H132" s="4">
        <f>H133-H123</f>
        <v>0</v>
      </c>
    </row>
    <row r="133" spans="2:9" hidden="1">
      <c r="B133" s="29" t="s">
        <v>124</v>
      </c>
      <c r="E133" s="4">
        <f>(E123+I128+I129)*E130</f>
        <v>0</v>
      </c>
      <c r="F133" s="4">
        <f>F123*F130</f>
        <v>0</v>
      </c>
      <c r="G133" s="4">
        <f>G123*G130</f>
        <v>0</v>
      </c>
      <c r="H133" s="4">
        <f>H123*H130</f>
        <v>0</v>
      </c>
      <c r="I133" s="4">
        <f>SUM(E133:H133)</f>
        <v>0</v>
      </c>
    </row>
    <row r="134" spans="2:9">
      <c r="B134" s="31" t="s">
        <v>125</v>
      </c>
      <c r="C134" s="32"/>
      <c r="D134" s="33"/>
      <c r="E134" s="34"/>
      <c r="F134" s="34"/>
      <c r="G134" s="35"/>
      <c r="H134" s="24"/>
      <c r="I134" s="36"/>
    </row>
    <row r="135" spans="2:9" hidden="1">
      <c r="B135" s="29" t="str">
        <f>CONCATENATE("  ","Impozit manopera        ")</f>
        <v xml:space="preserve">  Impozit manopera        </v>
      </c>
      <c r="D135" s="30">
        <f xml:space="preserve">   0</f>
        <v>0</v>
      </c>
      <c r="F135" s="4">
        <f>F123*F130*D135</f>
        <v>0</v>
      </c>
      <c r="I135" s="4">
        <f t="shared" ref="I135:I142" si="0">F135</f>
        <v>0</v>
      </c>
    </row>
    <row r="136" spans="2:9">
      <c r="B136" s="29" t="str">
        <f>CONCATENATE("  ","Contributie asiguratori ")</f>
        <v xml:space="preserve">  Contributie asiguratori </v>
      </c>
      <c r="D136" s="30">
        <f xml:space="preserve">   0.0225</f>
        <v>2.2499999999999999E-2</v>
      </c>
      <c r="F136" s="4">
        <f>(F123*F130+F135)*D136</f>
        <v>0</v>
      </c>
      <c r="I136" s="4">
        <f t="shared" si="0"/>
        <v>0</v>
      </c>
    </row>
    <row r="137" spans="2:9" hidden="1">
      <c r="B137" s="29" t="str">
        <f>CONCATENATE("  ","C.A.S.S.                ")</f>
        <v xml:space="preserve">  C.A.S.S.                </v>
      </c>
      <c r="D137" s="30">
        <f t="shared" ref="D137:D143" si="1" xml:space="preserve">   0</f>
        <v>0</v>
      </c>
      <c r="F137" s="4">
        <f>(F123*F130+F135)*D137</f>
        <v>0</v>
      </c>
      <c r="I137" s="4">
        <f t="shared" si="0"/>
        <v>0</v>
      </c>
    </row>
    <row r="138" spans="2:9" hidden="1">
      <c r="B138" s="29" t="str">
        <f>CONCATENATE("  ","Aj.somaj                ")</f>
        <v xml:space="preserve">  Aj.somaj                </v>
      </c>
      <c r="D138" s="30">
        <f t="shared" si="1"/>
        <v>0</v>
      </c>
      <c r="F138" s="4">
        <f>(F123*F130+F135)*D138</f>
        <v>0</v>
      </c>
      <c r="I138" s="4">
        <f t="shared" si="0"/>
        <v>0</v>
      </c>
    </row>
    <row r="139" spans="2:9" hidden="1">
      <c r="B139" s="29" t="str">
        <f>CONCATENATE("  ","Acc. munca, boli profes.")</f>
        <v xml:space="preserve">  Acc. munca, boli profes.</v>
      </c>
      <c r="D139" s="30">
        <f t="shared" si="1"/>
        <v>0</v>
      </c>
      <c r="F139" s="4">
        <f>(F123*F130+F135)*D139</f>
        <v>0</v>
      </c>
      <c r="I139" s="4">
        <f t="shared" si="0"/>
        <v>0</v>
      </c>
    </row>
    <row r="140" spans="2:9" hidden="1">
      <c r="B140" s="29" t="str">
        <f>CONCATENATE("  ","C.C.I                   ")</f>
        <v xml:space="preserve">  C.C.I                   </v>
      </c>
      <c r="D140" s="30">
        <f t="shared" si="1"/>
        <v>0</v>
      </c>
      <c r="F140" s="4">
        <f>(F123*F130+F135)*D140</f>
        <v>0</v>
      </c>
      <c r="I140" s="4">
        <f t="shared" si="0"/>
        <v>0</v>
      </c>
    </row>
    <row r="141" spans="2:9" hidden="1">
      <c r="B141" s="29" t="str">
        <f>CONCATENATE("  ","                        ")</f>
        <v xml:space="preserve">                          </v>
      </c>
      <c r="D141" s="30">
        <f t="shared" si="1"/>
        <v>0</v>
      </c>
      <c r="F141" s="4">
        <f>(F123*F130+F135)*D141</f>
        <v>0</v>
      </c>
      <c r="I141" s="4">
        <f t="shared" si="0"/>
        <v>0</v>
      </c>
    </row>
    <row r="142" spans="2:9" hidden="1">
      <c r="B142" s="29" t="str">
        <f>CONCATENATE("  ","Fond garantare          ")</f>
        <v xml:space="preserve">  Fond garantare          </v>
      </c>
      <c r="D142" s="30">
        <f t="shared" si="1"/>
        <v>0</v>
      </c>
      <c r="F142" s="4">
        <f>(F123*F130+F135)*D142</f>
        <v>0</v>
      </c>
      <c r="I142" s="4">
        <f t="shared" si="0"/>
        <v>0</v>
      </c>
    </row>
    <row r="143" spans="2:9" hidden="1">
      <c r="B143" s="29" t="str">
        <f>CONCATENATE("  ","Chelt.tr.aprov.,depozit.")</f>
        <v xml:space="preserve">  Chelt.tr.aprov.,depozit.</v>
      </c>
      <c r="D143" s="30">
        <f t="shared" si="1"/>
        <v>0</v>
      </c>
      <c r="E143" s="4">
        <f>(E123+I128+I129)*E130*D143</f>
        <v>0</v>
      </c>
      <c r="I143" s="4">
        <f>E143</f>
        <v>0</v>
      </c>
    </row>
    <row r="144" spans="2:9">
      <c r="B144" s="31" t="s">
        <v>126</v>
      </c>
      <c r="C144" s="32"/>
      <c r="D144" s="33"/>
      <c r="E144" s="36">
        <f>(E123+I128+I129)*E130+E143</f>
        <v>0</v>
      </c>
      <c r="F144" s="36">
        <f>F123*F130+SUM(F135:F142)</f>
        <v>0</v>
      </c>
      <c r="G144" s="36">
        <f>G123*G130</f>
        <v>0</v>
      </c>
      <c r="H144" s="36">
        <f>($N$123*   1+$O$123*   1+$P$123*   0)*1</f>
        <v>0</v>
      </c>
      <c r="I144" s="36">
        <f>SUM(E144:H144)</f>
        <v>0</v>
      </c>
    </row>
    <row r="145" spans="2:9">
      <c r="B145" s="31" t="s">
        <v>127</v>
      </c>
      <c r="C145" s="32"/>
      <c r="D145" s="37">
        <f xml:space="preserve">   0.1</f>
        <v>0.1</v>
      </c>
      <c r="E145" s="34" t="s">
        <v>128</v>
      </c>
      <c r="F145" s="34"/>
      <c r="G145" s="35"/>
      <c r="H145" s="24"/>
      <c r="I145" s="36">
        <f>I144*D145</f>
        <v>0</v>
      </c>
    </row>
    <row r="146" spans="2:9" hidden="1">
      <c r="B146" s="29" t="s">
        <v>129</v>
      </c>
    </row>
    <row r="147" spans="2:9" hidden="1">
      <c r="B147" s="29" t="str">
        <f>CONCATENATE("a-","Salarii maistri         ")</f>
        <v xml:space="preserve">a-Salarii maistri         </v>
      </c>
      <c r="D147" s="30">
        <f xml:space="preserve">   0</f>
        <v>0</v>
      </c>
      <c r="E147" s="34" t="s">
        <v>130</v>
      </c>
      <c r="I147" s="4">
        <f>(F144-(F136+F137+F138+F139+F140))*D147</f>
        <v>0</v>
      </c>
    </row>
    <row r="148" spans="2:9" hidden="1">
      <c r="B148" s="29" t="str">
        <f>CONCATENATE("b-","Manopera indirecta      ")</f>
        <v xml:space="preserve">b-Manopera indirecta      </v>
      </c>
      <c r="D148" s="30">
        <f xml:space="preserve">   0</f>
        <v>0</v>
      </c>
      <c r="E148" s="34" t="s">
        <v>131</v>
      </c>
      <c r="I148" s="4">
        <f>(I144-(F136+F137+F138+F139+F140))*D148</f>
        <v>0</v>
      </c>
    </row>
    <row r="149" spans="2:9" hidden="1">
      <c r="B149" s="29" t="str">
        <f>CONCATENATE("c-","Contributie asiguratori ")</f>
        <v xml:space="preserve">c-Contributie asiguratori </v>
      </c>
      <c r="D149" s="30">
        <f xml:space="preserve">   0.0225</f>
        <v>2.2499999999999999E-2</v>
      </c>
      <c r="E149" s="34" t="s">
        <v>132</v>
      </c>
      <c r="I149" s="4">
        <f>(I147+I148)*D149</f>
        <v>0</v>
      </c>
    </row>
    <row r="150" spans="2:9" hidden="1">
      <c r="B150" s="29" t="str">
        <f>CONCATENATE("d-","C.A.S.S.                ")</f>
        <v xml:space="preserve">d-C.A.S.S.                </v>
      </c>
      <c r="D150" s="30">
        <f t="shared" ref="D150:D155" si="2" xml:space="preserve">   0</f>
        <v>0</v>
      </c>
      <c r="E150" s="34" t="s">
        <v>132</v>
      </c>
      <c r="I150" s="4">
        <f>(I147+I148)*D150</f>
        <v>0</v>
      </c>
    </row>
    <row r="151" spans="2:9" hidden="1">
      <c r="B151" s="29" t="str">
        <f>CONCATENATE("e-","Aj.somaj                ")</f>
        <v xml:space="preserve">e-Aj.somaj                </v>
      </c>
      <c r="D151" s="30">
        <f t="shared" si="2"/>
        <v>0</v>
      </c>
      <c r="E151" s="34" t="s">
        <v>132</v>
      </c>
      <c r="I151" s="4">
        <f>(I147+I148)*D151</f>
        <v>0</v>
      </c>
    </row>
    <row r="152" spans="2:9" hidden="1">
      <c r="B152" s="29" t="str">
        <f>CONCATENATE("f-","Acc. munca, boli profes.")</f>
        <v>f-Acc. munca, boli profes.</v>
      </c>
      <c r="D152" s="30">
        <f t="shared" si="2"/>
        <v>0</v>
      </c>
      <c r="E152" s="34" t="s">
        <v>132</v>
      </c>
      <c r="I152" s="4">
        <f>(I147+I148)*D152</f>
        <v>0</v>
      </c>
    </row>
    <row r="153" spans="2:9" hidden="1">
      <c r="B153" s="29" t="str">
        <f>CONCATENATE("g-","C.C.I                   ")</f>
        <v xml:space="preserve">g-C.C.I                   </v>
      </c>
      <c r="D153" s="30">
        <f t="shared" si="2"/>
        <v>0</v>
      </c>
      <c r="E153" s="34" t="s">
        <v>132</v>
      </c>
      <c r="I153" s="4">
        <f>(I147+I148)*D153</f>
        <v>0</v>
      </c>
    </row>
    <row r="154" spans="2:9" hidden="1">
      <c r="B154" s="29" t="str">
        <f>CONCATENATE("h-","                        ")</f>
        <v xml:space="preserve">h-                        </v>
      </c>
      <c r="D154" s="30">
        <f t="shared" si="2"/>
        <v>0</v>
      </c>
      <c r="E154" s="34" t="s">
        <v>132</v>
      </c>
      <c r="I154" s="4">
        <f>(I147+I148)*D154</f>
        <v>0</v>
      </c>
    </row>
    <row r="155" spans="2:9" hidden="1">
      <c r="B155" s="29" t="str">
        <f>CONCATENATE("i-","Fond garantare          ")</f>
        <v xml:space="preserve">i-Fond garantare          </v>
      </c>
      <c r="D155" s="30">
        <f t="shared" si="2"/>
        <v>0</v>
      </c>
      <c r="E155" s="34" t="s">
        <v>132</v>
      </c>
      <c r="I155" s="4">
        <f>(I147+I148)*D155</f>
        <v>0</v>
      </c>
    </row>
    <row r="156" spans="2:9" hidden="1">
      <c r="B156" s="29" t="s">
        <v>133</v>
      </c>
      <c r="D156" s="34" t="s">
        <v>134</v>
      </c>
      <c r="I156" s="4">
        <f>I145-SUM(I147:I155)</f>
        <v>0</v>
      </c>
    </row>
    <row r="157" spans="2:9">
      <c r="B157" s="31" t="s">
        <v>135</v>
      </c>
      <c r="C157" s="32"/>
      <c r="D157" s="37">
        <f xml:space="preserve">   0.05</f>
        <v>0.05</v>
      </c>
      <c r="E157" s="34" t="s">
        <v>136</v>
      </c>
      <c r="F157" s="34"/>
      <c r="G157" s="35"/>
      <c r="H157" s="24"/>
      <c r="I157" s="36">
        <f>(I144+I145)*D157</f>
        <v>0</v>
      </c>
    </row>
    <row r="158" spans="2:9" hidden="1">
      <c r="B158" s="29" t="s">
        <v>119</v>
      </c>
      <c r="D158" s="34" t="str">
        <f>CONCATENATE(TEXT(   1,REPLACE("#.####",2,1,"."))," x")</f>
        <v>1 x</v>
      </c>
      <c r="E158" s="4">
        <f>IF("G"="G",0*1,0)</f>
        <v>0</v>
      </c>
      <c r="I158" s="4">
        <f>E158*   1</f>
        <v>0</v>
      </c>
    </row>
    <row r="159" spans="2:9" hidden="1">
      <c r="B159" s="29" t="s">
        <v>120</v>
      </c>
      <c r="D159" s="30" t="str">
        <f>CONCATENATE(TEXT(   1,REPLACE("#.####",2,1,"."))," x ",TEXT(   1,REPLACE("#.####",2,1,"."))," x")</f>
        <v>1 x 1 x</v>
      </c>
      <c r="E159" s="4">
        <f>IF("G"="G",0*1,0)</f>
        <v>0</v>
      </c>
      <c r="I159" s="4">
        <f>E159*   1*   1</f>
        <v>0</v>
      </c>
    </row>
    <row r="160" spans="2:9">
      <c r="B160" s="31" t="s">
        <v>137</v>
      </c>
      <c r="C160" s="32"/>
      <c r="D160" s="34" t="s">
        <v>138</v>
      </c>
      <c r="E160" s="34"/>
      <c r="F160" s="34"/>
      <c r="G160" s="35"/>
      <c r="H160" s="24"/>
      <c r="I160" s="36">
        <f>I144+I145+I157+I158+I159</f>
        <v>0</v>
      </c>
    </row>
    <row r="161" spans="2:9" hidden="1">
      <c r="B161" s="31" t="s">
        <v>139</v>
      </c>
      <c r="C161" s="32"/>
      <c r="D161" s="37">
        <f xml:space="preserve">   0</f>
        <v>0</v>
      </c>
      <c r="E161" s="34" t="s">
        <v>140</v>
      </c>
      <c r="F161" s="34"/>
      <c r="G161" s="35"/>
      <c r="H161" s="24"/>
      <c r="I161" s="36">
        <f>I160*D161</f>
        <v>0</v>
      </c>
    </row>
    <row r="162" spans="2:9">
      <c r="B162" s="31" t="s">
        <v>141</v>
      </c>
      <c r="C162" s="32"/>
      <c r="D162" s="33"/>
      <c r="E162" s="34"/>
      <c r="F162" s="34"/>
      <c r="G162" s="35"/>
      <c r="H162" s="24"/>
      <c r="I162" s="36">
        <f>I160+I161</f>
        <v>0</v>
      </c>
    </row>
    <row r="163" spans="2:9">
      <c r="B163" s="29" t="s">
        <v>142</v>
      </c>
      <c r="D163" s="30">
        <f xml:space="preserve">   0.19</f>
        <v>0.19</v>
      </c>
      <c r="E163" s="34" t="s">
        <v>143</v>
      </c>
      <c r="I163" s="4">
        <f>I162*D163</f>
        <v>0</v>
      </c>
    </row>
    <row r="164" spans="2:9">
      <c r="B164" s="31" t="s">
        <v>144</v>
      </c>
      <c r="C164" s="32"/>
      <c r="D164" s="33"/>
      <c r="E164" s="34"/>
      <c r="F164" s="34"/>
      <c r="G164" s="35"/>
      <c r="H164" s="24"/>
      <c r="I164" s="36">
        <f>I162+I163</f>
        <v>0</v>
      </c>
    </row>
  </sheetData>
  <mergeCells count="55">
    <mergeCell ref="A5:I5"/>
    <mergeCell ref="A122:G122"/>
    <mergeCell ref="B1:D1"/>
    <mergeCell ref="E1:Q1"/>
    <mergeCell ref="R1:Z3"/>
    <mergeCell ref="B2:D2"/>
    <mergeCell ref="E2:Q2"/>
    <mergeCell ref="B3:D3"/>
    <mergeCell ref="E3:Q3"/>
    <mergeCell ref="B4:D4"/>
    <mergeCell ref="E4:Q4"/>
    <mergeCell ref="A107:G107"/>
    <mergeCell ref="A110:G111"/>
    <mergeCell ref="A112:G112"/>
    <mergeCell ref="A115:G116"/>
    <mergeCell ref="A117:G117"/>
    <mergeCell ref="A120:G121"/>
    <mergeCell ref="A92:G92"/>
    <mergeCell ref="A95:G96"/>
    <mergeCell ref="A97:G97"/>
    <mergeCell ref="A100:G101"/>
    <mergeCell ref="A102:G102"/>
    <mergeCell ref="A105:G106"/>
    <mergeCell ref="A77:G77"/>
    <mergeCell ref="A80:G81"/>
    <mergeCell ref="A82:G82"/>
    <mergeCell ref="A85:G86"/>
    <mergeCell ref="A87:G87"/>
    <mergeCell ref="A90:G91"/>
    <mergeCell ref="A62:G62"/>
    <mergeCell ref="A65:G66"/>
    <mergeCell ref="A67:G67"/>
    <mergeCell ref="A70:G71"/>
    <mergeCell ref="A72:G72"/>
    <mergeCell ref="A75:G76"/>
    <mergeCell ref="A47:G47"/>
    <mergeCell ref="A50:G51"/>
    <mergeCell ref="A52:G52"/>
    <mergeCell ref="A55:G56"/>
    <mergeCell ref="A57:G57"/>
    <mergeCell ref="A60:G61"/>
    <mergeCell ref="A32:G32"/>
    <mergeCell ref="A35:G36"/>
    <mergeCell ref="A37:G37"/>
    <mergeCell ref="A40:G41"/>
    <mergeCell ref="A42:G42"/>
    <mergeCell ref="A45:G46"/>
    <mergeCell ref="A17:G17"/>
    <mergeCell ref="A20:G21"/>
    <mergeCell ref="A22:G22"/>
    <mergeCell ref="A25:G26"/>
    <mergeCell ref="A27:G27"/>
    <mergeCell ref="A30:G31"/>
    <mergeCell ref="A6:I6"/>
    <mergeCell ref="A15:G1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48B59-C899-464D-8133-4C071FE3C991}">
  <dimension ref="A1:AA83"/>
  <sheetViews>
    <sheetView workbookViewId="0">
      <selection sqref="A1:XFD5"/>
    </sheetView>
  </sheetViews>
  <sheetFormatPr defaultRowHeight="14.5" outlineLevelCol="1"/>
  <cols>
    <col min="1" max="1" width="0.26953125" style="1" customWidth="1"/>
    <col min="2" max="2" width="5.7265625" style="2" customWidth="1"/>
    <col min="3" max="3" width="25.26953125" style="3" customWidth="1"/>
    <col min="4" max="4" width="14.54296875" style="5" customWidth="1"/>
    <col min="5" max="5" width="14.54296875" customWidth="1"/>
    <col min="7" max="7" width="15.7265625" style="6" customWidth="1"/>
    <col min="8" max="8" width="14.54296875" style="7" customWidth="1"/>
    <col min="9" max="9" width="14.54296875" style="4" customWidth="1"/>
    <col min="10" max="10" width="0" hidden="1" customWidth="1" outlineLevel="1"/>
    <col min="11" max="19" width="0" style="4" hidden="1" customWidth="1" outlineLevel="1"/>
    <col min="20" max="20" width="8.7265625" collapsed="1"/>
  </cols>
  <sheetData>
    <row r="1" spans="1:27" ht="12" customHeight="1">
      <c r="A1" s="64"/>
      <c r="B1" s="65" t="s">
        <v>245</v>
      </c>
      <c r="C1" s="65"/>
      <c r="D1" s="65"/>
      <c r="E1" s="65" t="s">
        <v>252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4"/>
    </row>
    <row r="2" spans="1:27" ht="28.5" customHeight="1">
      <c r="A2" s="64"/>
      <c r="B2" s="65" t="s">
        <v>247</v>
      </c>
      <c r="C2" s="65"/>
      <c r="D2" s="65"/>
      <c r="E2" s="65" t="s">
        <v>248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249</v>
      </c>
      <c r="C3" s="65"/>
      <c r="D3" s="65"/>
      <c r="E3" s="65" t="s">
        <v>251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250</v>
      </c>
      <c r="C4" s="65"/>
      <c r="D4" s="65"/>
      <c r="E4" s="65" t="s">
        <v>384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24.75" customHeight="1">
      <c r="A5" s="66" t="s">
        <v>0</v>
      </c>
      <c r="B5" s="66"/>
      <c r="C5" s="66"/>
      <c r="D5" s="66"/>
      <c r="E5" s="66"/>
      <c r="F5" s="66"/>
      <c r="G5" s="66"/>
      <c r="H5" s="66"/>
      <c r="I5" s="66"/>
      <c r="J5">
        <v>1</v>
      </c>
    </row>
    <row r="6" spans="1:27" ht="43.5" customHeight="1" thickBot="1">
      <c r="A6" s="49" t="s">
        <v>1</v>
      </c>
      <c r="B6" s="42"/>
      <c r="C6" s="42"/>
      <c r="D6" s="42"/>
      <c r="E6" s="42"/>
      <c r="F6" s="42"/>
      <c r="G6" s="42"/>
      <c r="H6" s="42"/>
      <c r="I6" s="42"/>
    </row>
    <row r="7" spans="1:27">
      <c r="A7" s="11"/>
      <c r="B7" s="12" t="s">
        <v>4</v>
      </c>
      <c r="C7" s="13" t="s">
        <v>5</v>
      </c>
      <c r="D7" s="14" t="s">
        <v>6</v>
      </c>
      <c r="E7" s="15"/>
      <c r="F7" s="15"/>
      <c r="G7" s="16" t="s">
        <v>7</v>
      </c>
      <c r="H7" s="17" t="s">
        <v>8</v>
      </c>
      <c r="I7" s="18" t="s">
        <v>9</v>
      </c>
    </row>
    <row r="8" spans="1:27">
      <c r="B8" s="2" t="s">
        <v>10</v>
      </c>
      <c r="C8" s="3" t="s">
        <v>11</v>
      </c>
      <c r="D8" s="8"/>
      <c r="E8" s="9"/>
      <c r="F8" s="9"/>
      <c r="H8" s="10" t="s">
        <v>12</v>
      </c>
    </row>
    <row r="9" spans="1:27">
      <c r="C9" s="3" t="s">
        <v>13</v>
      </c>
      <c r="D9" s="8"/>
      <c r="E9" s="9"/>
      <c r="F9" s="9"/>
      <c r="H9" s="10" t="s">
        <v>14</v>
      </c>
    </row>
    <row r="10" spans="1:27">
      <c r="C10" s="3" t="s">
        <v>15</v>
      </c>
      <c r="D10" s="8"/>
      <c r="E10" s="9"/>
      <c r="F10" s="9"/>
      <c r="H10" s="10" t="s">
        <v>16</v>
      </c>
    </row>
    <row r="11" spans="1:27">
      <c r="C11" s="3" t="s">
        <v>17</v>
      </c>
      <c r="D11" s="8"/>
      <c r="E11" s="9"/>
      <c r="F11" s="9"/>
      <c r="H11" s="10" t="s">
        <v>18</v>
      </c>
    </row>
    <row r="12" spans="1:27">
      <c r="C12" s="3" t="s">
        <v>19</v>
      </c>
      <c r="D12" s="8"/>
      <c r="E12" s="9"/>
      <c r="F12" s="9"/>
      <c r="H12" s="10" t="s">
        <v>20</v>
      </c>
    </row>
    <row r="13" spans="1:27">
      <c r="A13" s="11"/>
      <c r="B13" s="12">
        <v>1</v>
      </c>
      <c r="C13" s="13" t="s">
        <v>21</v>
      </c>
      <c r="D13" s="19" t="s">
        <v>22</v>
      </c>
      <c r="E13" s="20"/>
      <c r="F13" s="20"/>
      <c r="G13" s="16">
        <v>2</v>
      </c>
      <c r="H13" s="21"/>
      <c r="I13" s="18">
        <f>G13*H13</f>
        <v>0</v>
      </c>
      <c r="J13">
        <v>1</v>
      </c>
    </row>
    <row r="14" spans="1:27">
      <c r="D14" s="22" t="str">
        <f>SUBSTITUTE("Sp.mat: 0.00%",".",IF(VALUE("1.2")=1.2,".",","),2)</f>
        <v>Sp.mat: 0,00%</v>
      </c>
      <c r="F14" s="22" t="str">
        <f>SUBSTITUTE("Sp.man: 0.00%",".",IF(VALUE("1.2")=1.2,".",","),2)</f>
        <v>Sp.man: 0,00%</v>
      </c>
      <c r="G14" s="22" t="str">
        <f>SUBSTITUTE("Sp.uti: 0.00%",".",IF(VALUE("1.2")=1.2,".",","),2)</f>
        <v>Sp.uti: 0,00%</v>
      </c>
      <c r="I14" s="4">
        <f>G13*H14</f>
        <v>0</v>
      </c>
      <c r="J14">
        <v>2</v>
      </c>
    </row>
    <row r="15" spans="1:27">
      <c r="A15" s="41" t="s">
        <v>23</v>
      </c>
      <c r="B15" s="42"/>
      <c r="C15" s="42"/>
      <c r="D15" s="42"/>
      <c r="E15" s="42"/>
      <c r="F15" s="42"/>
      <c r="G15" s="42"/>
      <c r="I15" s="4">
        <f>G13*H15</f>
        <v>0</v>
      </c>
      <c r="J15">
        <v>3</v>
      </c>
      <c r="K15" s="4">
        <v>2337.1925999999999</v>
      </c>
      <c r="L15" s="4">
        <v>0</v>
      </c>
      <c r="M15" s="4">
        <f>I15-K15-L15</f>
        <v>-2337.1925999999999</v>
      </c>
    </row>
    <row r="16" spans="1:27">
      <c r="A16" s="42"/>
      <c r="B16" s="42"/>
      <c r="C16" s="42"/>
      <c r="D16" s="42"/>
      <c r="E16" s="42"/>
      <c r="F16" s="42"/>
      <c r="G16" s="42"/>
      <c r="I16" s="4">
        <f>G13*H16</f>
        <v>0</v>
      </c>
      <c r="J16">
        <v>4</v>
      </c>
      <c r="N16" s="4">
        <f>IF(ISERR(SEARCH("TRA* 82",C13)),IF(Q16+R16+S16=0,0,I16*(Q16/(Q16+R16+S16))),I16)</f>
        <v>0</v>
      </c>
      <c r="O16" s="4">
        <f>IF(ISERR(SEARCH("TRA* 82",C13)),IF(Q16+R16+S16=0,0,I16*(R16/(Q16+R16+S16))),0)</f>
        <v>0</v>
      </c>
      <c r="P16" s="4">
        <f>IF(ISERR(SEARCH("TRA* 82",C13)),I16-N16-O16,0)</f>
        <v>0</v>
      </c>
      <c r="Q16" s="4">
        <v>0</v>
      </c>
      <c r="R16" s="4">
        <v>0</v>
      </c>
      <c r="S16" s="4">
        <v>0</v>
      </c>
    </row>
    <row r="17" spans="1:19">
      <c r="A17" s="39" t="s">
        <v>24</v>
      </c>
      <c r="B17" s="40"/>
      <c r="C17" s="40"/>
      <c r="D17" s="40"/>
      <c r="E17" s="40"/>
      <c r="F17" s="40"/>
      <c r="G17" s="40"/>
      <c r="H17" s="25">
        <f>H13+H14+H15+H16</f>
        <v>0</v>
      </c>
      <c r="I17" s="26">
        <f>I13+I14+I15+I16</f>
        <v>0</v>
      </c>
      <c r="J17">
        <v>5</v>
      </c>
    </row>
    <row r="18" spans="1:19">
      <c r="B18" s="2">
        <v>2</v>
      </c>
      <c r="C18" s="3" t="s">
        <v>29</v>
      </c>
      <c r="D18" s="5" t="s">
        <v>22</v>
      </c>
      <c r="G18" s="6">
        <v>2</v>
      </c>
      <c r="I18" s="4">
        <f>G18*H18</f>
        <v>0</v>
      </c>
      <c r="J18">
        <v>1</v>
      </c>
    </row>
    <row r="19" spans="1:19">
      <c r="D19" s="22" t="str">
        <f>SUBSTITUTE("Sp.mat: 0.00%",".",IF(VALUE("1.2")=1.2,".",","),2)</f>
        <v>Sp.mat: 0,00%</v>
      </c>
      <c r="F19" s="22" t="str">
        <f>SUBSTITUTE("Sp.man: 0.00%",".",IF(VALUE("1.2")=1.2,".",","),2)</f>
        <v>Sp.man: 0,00%</v>
      </c>
      <c r="G19" s="22" t="str">
        <f>SUBSTITUTE("Sp.uti: 0.00%",".",IF(VALUE("1.2")=1.2,".",","),2)</f>
        <v>Sp.uti: 0,00%</v>
      </c>
      <c r="I19" s="4">
        <f>G18*H19</f>
        <v>0</v>
      </c>
      <c r="J19">
        <v>2</v>
      </c>
    </row>
    <row r="20" spans="1:19">
      <c r="A20" s="41" t="s">
        <v>30</v>
      </c>
      <c r="B20" s="42"/>
      <c r="C20" s="42"/>
      <c r="D20" s="42"/>
      <c r="E20" s="42"/>
      <c r="F20" s="42"/>
      <c r="G20" s="42"/>
      <c r="I20" s="4">
        <f>G18*H20</f>
        <v>0</v>
      </c>
      <c r="J20">
        <v>3</v>
      </c>
      <c r="K20" s="4">
        <v>577.72799999999995</v>
      </c>
      <c r="L20" s="4">
        <v>0</v>
      </c>
      <c r="M20" s="4">
        <f>I20-K20-L20</f>
        <v>-577.72799999999995</v>
      </c>
    </row>
    <row r="21" spans="1:19">
      <c r="A21" s="42"/>
      <c r="B21" s="42"/>
      <c r="C21" s="42"/>
      <c r="D21" s="42"/>
      <c r="E21" s="42"/>
      <c r="F21" s="42"/>
      <c r="G21" s="42"/>
      <c r="I21" s="4">
        <f>G18*H21</f>
        <v>0</v>
      </c>
      <c r="J21">
        <v>4</v>
      </c>
      <c r="N21" s="4">
        <f>IF(ISERR(SEARCH("TRA* 82",C18)),IF(Q21+R21+S21=0,0,I21*(Q21/(Q21+R21+S21))),I21)</f>
        <v>0</v>
      </c>
      <c r="O21" s="4">
        <f>IF(ISERR(SEARCH("TRA* 82",C18)),IF(Q21+R21+S21=0,0,I21*(R21/(Q21+R21+S21))),0)</f>
        <v>0</v>
      </c>
      <c r="P21" s="4">
        <f>IF(ISERR(SEARCH("TRA* 82",C18)),I21-N21-O21,0)</f>
        <v>0</v>
      </c>
      <c r="Q21" s="4">
        <v>0</v>
      </c>
      <c r="R21" s="4">
        <v>0</v>
      </c>
      <c r="S21" s="4">
        <v>0</v>
      </c>
    </row>
    <row r="22" spans="1:19">
      <c r="A22" s="39" t="s">
        <v>24</v>
      </c>
      <c r="B22" s="40"/>
      <c r="C22" s="40"/>
      <c r="D22" s="40"/>
      <c r="E22" s="40"/>
      <c r="F22" s="40"/>
      <c r="G22" s="40"/>
      <c r="H22" s="25">
        <f>H18+H19+H20+H21</f>
        <v>0</v>
      </c>
      <c r="I22" s="26">
        <f>I18+I19+I20+I21</f>
        <v>0</v>
      </c>
      <c r="J22">
        <v>5</v>
      </c>
    </row>
    <row r="23" spans="1:19">
      <c r="B23" s="2">
        <v>3</v>
      </c>
      <c r="C23" s="3" t="s">
        <v>31</v>
      </c>
      <c r="D23" s="5" t="s">
        <v>22</v>
      </c>
      <c r="G23" s="6">
        <v>2</v>
      </c>
      <c r="I23" s="4">
        <f>G23*H23</f>
        <v>0</v>
      </c>
      <c r="J23">
        <v>1</v>
      </c>
    </row>
    <row r="24" spans="1:19">
      <c r="D24" s="22" t="str">
        <f>SUBSTITUTE("Sp.mat: 0.00%",".",IF(VALUE("1.2")=1.2,".",","),2)</f>
        <v>Sp.mat: 0,00%</v>
      </c>
      <c r="F24" s="22" t="str">
        <f>SUBSTITUTE("Sp.man: 0.00%",".",IF(VALUE("1.2")=1.2,".",","),2)</f>
        <v>Sp.man: 0,00%</v>
      </c>
      <c r="G24" s="22" t="str">
        <f>SUBSTITUTE("Sp.uti: 0.00%",".",IF(VALUE("1.2")=1.2,".",","),2)</f>
        <v>Sp.uti: 0,00%</v>
      </c>
      <c r="I24" s="4">
        <f>G23*H24</f>
        <v>0</v>
      </c>
      <c r="J24">
        <v>2</v>
      </c>
    </row>
    <row r="25" spans="1:19">
      <c r="A25" s="41" t="s">
        <v>32</v>
      </c>
      <c r="B25" s="42"/>
      <c r="C25" s="42"/>
      <c r="D25" s="42"/>
      <c r="E25" s="42"/>
      <c r="F25" s="42"/>
      <c r="G25" s="42"/>
      <c r="I25" s="4">
        <f>G23*H25</f>
        <v>0</v>
      </c>
      <c r="J25">
        <v>3</v>
      </c>
      <c r="K25" s="4">
        <v>2116.0920000000001</v>
      </c>
      <c r="L25" s="4">
        <v>0</v>
      </c>
      <c r="M25" s="4">
        <f>I25-K25-L25</f>
        <v>-2116.0920000000001</v>
      </c>
    </row>
    <row r="26" spans="1:19">
      <c r="A26" s="42"/>
      <c r="B26" s="42"/>
      <c r="C26" s="42"/>
      <c r="D26" s="42"/>
      <c r="E26" s="42"/>
      <c r="F26" s="42"/>
      <c r="G26" s="42"/>
      <c r="I26" s="4">
        <f>G23*H26</f>
        <v>0</v>
      </c>
      <c r="J26">
        <v>4</v>
      </c>
      <c r="N26" s="4">
        <f>IF(ISERR(SEARCH("TRA* 82",C23)),IF(Q26+R26+S26=0,0,I26*(Q26/(Q26+R26+S26))),I26)</f>
        <v>0</v>
      </c>
      <c r="O26" s="4">
        <f>IF(ISERR(SEARCH("TRA* 82",C23)),IF(Q26+R26+S26=0,0,I26*(R26/(Q26+R26+S26))),0)</f>
        <v>0</v>
      </c>
      <c r="P26" s="4">
        <f>IF(ISERR(SEARCH("TRA* 82",C23)),I26-N26-O26,0)</f>
        <v>0</v>
      </c>
      <c r="Q26" s="4">
        <v>0</v>
      </c>
      <c r="R26" s="4">
        <v>0</v>
      </c>
      <c r="S26" s="4">
        <v>0</v>
      </c>
    </row>
    <row r="27" spans="1:19">
      <c r="A27" s="39" t="s">
        <v>24</v>
      </c>
      <c r="B27" s="40"/>
      <c r="C27" s="40"/>
      <c r="D27" s="40"/>
      <c r="E27" s="40"/>
      <c r="F27" s="40"/>
      <c r="G27" s="40"/>
      <c r="H27" s="25">
        <f>H23+H24+H25+H26</f>
        <v>0</v>
      </c>
      <c r="I27" s="26">
        <f>I23+I24+I25+I26</f>
        <v>0</v>
      </c>
      <c r="J27">
        <v>5</v>
      </c>
    </row>
    <row r="28" spans="1:19">
      <c r="B28" s="2">
        <v>4</v>
      </c>
      <c r="C28" s="3" t="s">
        <v>381</v>
      </c>
      <c r="D28" s="5" t="s">
        <v>26</v>
      </c>
      <c r="G28" s="6">
        <v>40</v>
      </c>
      <c r="I28" s="4">
        <f>G28*H28</f>
        <v>0</v>
      </c>
      <c r="J28">
        <v>1</v>
      </c>
    </row>
    <row r="29" spans="1:19">
      <c r="D29" s="22" t="str">
        <f>SUBSTITUTE("Sp.mat: 0.00%",".",IF(VALUE("1.2")=1.2,".",","),2)</f>
        <v>Sp.mat: 0,00%</v>
      </c>
      <c r="F29" s="22" t="str">
        <f>SUBSTITUTE("Sp.man: 0.00%",".",IF(VALUE("1.2")=1.2,".",","),2)</f>
        <v>Sp.man: 0,00%</v>
      </c>
      <c r="G29" s="22" t="str">
        <f>SUBSTITUTE("Sp.uti: 0.00%",".",IF(VALUE("1.2")=1.2,".",","),2)</f>
        <v>Sp.uti: 0,00%</v>
      </c>
      <c r="I29" s="4">
        <f>G28*H29</f>
        <v>0</v>
      </c>
      <c r="J29">
        <v>2</v>
      </c>
    </row>
    <row r="30" spans="1:19">
      <c r="A30" s="41" t="s">
        <v>382</v>
      </c>
      <c r="B30" s="42"/>
      <c r="C30" s="42"/>
      <c r="D30" s="42"/>
      <c r="E30" s="42"/>
      <c r="F30" s="42"/>
      <c r="G30" s="42"/>
      <c r="I30" s="4">
        <f>G28*H30</f>
        <v>0</v>
      </c>
      <c r="J30">
        <v>3</v>
      </c>
      <c r="K30" s="4">
        <v>0</v>
      </c>
      <c r="L30" s="4">
        <v>0</v>
      </c>
      <c r="M30" s="4">
        <f>I30-K30-L30</f>
        <v>0</v>
      </c>
    </row>
    <row r="31" spans="1:19">
      <c r="A31" s="42"/>
      <c r="B31" s="42"/>
      <c r="C31" s="42"/>
      <c r="D31" s="42"/>
      <c r="E31" s="42"/>
      <c r="F31" s="42"/>
      <c r="G31" s="42"/>
      <c r="I31" s="4">
        <f>G28*H31</f>
        <v>0</v>
      </c>
      <c r="J31">
        <v>4</v>
      </c>
      <c r="N31" s="4">
        <f>IF(ISERR(SEARCH("TRA* 82",C28)),IF(Q31+R31+S31=0,0,I31*(Q31/(Q31+R31+S31))),I31)</f>
        <v>0</v>
      </c>
      <c r="O31" s="4">
        <f>IF(ISERR(SEARCH("TRA* 82",C28)),IF(Q31+R31+S31=0,0,I31*(R31/(Q31+R31+S31))),0)</f>
        <v>0</v>
      </c>
      <c r="P31" s="4">
        <f>IF(ISERR(SEARCH("TRA* 82",C28)),I31-N31-O31,0)</f>
        <v>0</v>
      </c>
      <c r="Q31" s="4">
        <v>0</v>
      </c>
      <c r="R31" s="4">
        <v>0</v>
      </c>
      <c r="S31" s="4">
        <v>0</v>
      </c>
    </row>
    <row r="32" spans="1:19">
      <c r="A32" s="39" t="s">
        <v>383</v>
      </c>
      <c r="B32" s="40"/>
      <c r="C32" s="40"/>
      <c r="D32" s="40"/>
      <c r="E32" s="40"/>
      <c r="F32" s="40"/>
      <c r="G32" s="40"/>
      <c r="H32" s="25">
        <f>H28+H29+H30+H31</f>
        <v>0</v>
      </c>
      <c r="I32" s="26">
        <f>I28+I29+I30+I31</f>
        <v>0</v>
      </c>
      <c r="J32">
        <v>5</v>
      </c>
    </row>
    <row r="33" spans="1:19">
      <c r="B33" s="2">
        <v>5</v>
      </c>
      <c r="C33" s="3" t="s">
        <v>48</v>
      </c>
      <c r="D33" s="5" t="s">
        <v>34</v>
      </c>
      <c r="G33" s="6">
        <v>64</v>
      </c>
      <c r="I33" s="4">
        <f>G33*H33</f>
        <v>0</v>
      </c>
      <c r="J33">
        <v>1</v>
      </c>
    </row>
    <row r="34" spans="1:19">
      <c r="D34" s="22" t="str">
        <f>SUBSTITUTE("Sp.mat: 0.00%",".",IF(VALUE("1.2")=1.2,".",","),2)</f>
        <v>Sp.mat: 0,00%</v>
      </c>
      <c r="F34" s="22" t="str">
        <f>SUBSTITUTE("Sp.man: 0.00%",".",IF(VALUE("1.2")=1.2,".",","),2)</f>
        <v>Sp.man: 0,00%</v>
      </c>
      <c r="G34" s="22" t="str">
        <f>SUBSTITUTE("Sp.uti: 0.00%",".",IF(VALUE("1.2")=1.2,".",","),2)</f>
        <v>Sp.uti: 0,00%</v>
      </c>
      <c r="I34" s="4">
        <f>G33*H34</f>
        <v>0</v>
      </c>
      <c r="J34">
        <v>2</v>
      </c>
    </row>
    <row r="35" spans="1:19">
      <c r="A35" s="41" t="s">
        <v>49</v>
      </c>
      <c r="B35" s="42"/>
      <c r="C35" s="42"/>
      <c r="D35" s="42"/>
      <c r="E35" s="42"/>
      <c r="F35" s="42"/>
      <c r="G35" s="42"/>
      <c r="I35" s="4">
        <f>G33*H35</f>
        <v>0</v>
      </c>
      <c r="J35">
        <v>3</v>
      </c>
      <c r="K35" s="4">
        <v>0</v>
      </c>
      <c r="L35" s="4">
        <v>0</v>
      </c>
      <c r="M35" s="4">
        <f>I35-K35-L35</f>
        <v>0</v>
      </c>
    </row>
    <row r="36" spans="1:19">
      <c r="A36" s="42"/>
      <c r="B36" s="42"/>
      <c r="C36" s="42"/>
      <c r="D36" s="42"/>
      <c r="E36" s="42"/>
      <c r="F36" s="42"/>
      <c r="G36" s="42"/>
      <c r="I36" s="4">
        <f>G33*H36</f>
        <v>0</v>
      </c>
      <c r="J36">
        <v>4</v>
      </c>
      <c r="N36" s="4">
        <f>IF(ISERR(SEARCH("TRA* 82",C33)),IF(Q36+R36+S36=0,0,I36*(Q36/(Q36+R36+S36))),I36)</f>
        <v>0</v>
      </c>
      <c r="O36" s="4">
        <f>IF(ISERR(SEARCH("TRA* 82",C33)),IF(Q36+R36+S36=0,0,I36*(R36/(Q36+R36+S36))),0)</f>
        <v>0</v>
      </c>
      <c r="P36" s="4">
        <f>IF(ISERR(SEARCH("TRA* 82",C33)),I36-N36-O36,0)</f>
        <v>0</v>
      </c>
      <c r="Q36" s="4">
        <v>1641.6</v>
      </c>
      <c r="R36" s="4">
        <v>0</v>
      </c>
      <c r="S36" s="4">
        <v>0</v>
      </c>
    </row>
    <row r="37" spans="1:19">
      <c r="A37" s="39" t="s">
        <v>24</v>
      </c>
      <c r="B37" s="40"/>
      <c r="C37" s="40"/>
      <c r="D37" s="40"/>
      <c r="E37" s="40"/>
      <c r="F37" s="40"/>
      <c r="G37" s="40"/>
      <c r="H37" s="25">
        <f>H33+H34+H35+H36</f>
        <v>0</v>
      </c>
      <c r="I37" s="26">
        <f>I33+I34+I35+I36</f>
        <v>0</v>
      </c>
      <c r="J37">
        <v>5</v>
      </c>
    </row>
    <row r="38" spans="1:19">
      <c r="B38" s="29" t="s">
        <v>114</v>
      </c>
      <c r="E38" s="4">
        <f>SUMIF(J13:J37,"1",I13:I37)</f>
        <v>0</v>
      </c>
      <c r="F38" s="4">
        <f>SUMIF(J13:J37,"2",I13:I37)</f>
        <v>0</v>
      </c>
      <c r="G38" s="4">
        <f>SUMIF(J13:J37,"3",I13:I37)</f>
        <v>0</v>
      </c>
      <c r="H38" s="4">
        <f>SUMIF(J13:J37,"4",I13:I37)</f>
        <v>0</v>
      </c>
      <c r="I38" s="4">
        <f>SUMIF(J13:J37,"5",I13:I37)</f>
        <v>0</v>
      </c>
      <c r="K38" s="4">
        <f>SUMIF(J13:J37,"3",K13:K37)</f>
        <v>5031.0126</v>
      </c>
      <c r="L38" s="4">
        <f>SUMIF(J13:J37,"3",L13:L37)</f>
        <v>0</v>
      </c>
      <c r="M38" s="4">
        <f>SUMIF(J13:J37,"3",M13:M37)</f>
        <v>-5031.0126</v>
      </c>
      <c r="N38" s="4">
        <f>SUMIF(J13:J37,"4",N13:N37)</f>
        <v>0</v>
      </c>
      <c r="O38" s="4">
        <f>SUMIF(J13:J37,"4",O13:O37)</f>
        <v>0</v>
      </c>
      <c r="P38" s="4">
        <f>SUMIF(J13:J37,"4",P13:P37)</f>
        <v>0</v>
      </c>
      <c r="Q38" s="4">
        <f>SUMIF(J13:J37,"4",Q13:Q37)</f>
        <v>1641.6</v>
      </c>
      <c r="R38" s="4">
        <f>SUMIF(J13:J37,"4",R13:R37)</f>
        <v>0</v>
      </c>
      <c r="S38" s="4">
        <f>SUMIF(J13:J37,"4",S13:S37)</f>
        <v>0</v>
      </c>
    </row>
    <row r="39" spans="1:19" hidden="1">
      <c r="B39" s="29" t="s">
        <v>115</v>
      </c>
    </row>
    <row r="40" spans="1:19" hidden="1">
      <c r="B40" s="29" t="s">
        <v>116</v>
      </c>
      <c r="G40" s="4">
        <f>$K$38*1</f>
        <v>5031.0126</v>
      </c>
    </row>
    <row r="41" spans="1:19" hidden="1">
      <c r="B41" s="29" t="s">
        <v>117</v>
      </c>
      <c r="G41" s="4">
        <f>$L$38*1</f>
        <v>0</v>
      </c>
    </row>
    <row r="42" spans="1:19" hidden="1">
      <c r="B42" s="29" t="s">
        <v>118</v>
      </c>
      <c r="G42" s="4">
        <f>G38-G40-G41</f>
        <v>-5031.0126</v>
      </c>
    </row>
    <row r="43" spans="1:19" hidden="1">
      <c r="B43" s="29" t="s">
        <v>119</v>
      </c>
      <c r="E43" s="4">
        <f>IF("G"="A",0*1,0)</f>
        <v>0</v>
      </c>
      <c r="I43" s="4">
        <f>E43</f>
        <v>0</v>
      </c>
    </row>
    <row r="44" spans="1:19" hidden="1">
      <c r="B44" s="29" t="s">
        <v>120</v>
      </c>
      <c r="D44" s="30" t="str">
        <f>CONCATENATE(TEXT(   1,REPLACE("#.####",2,1,"."))," x")</f>
        <v>1 x</v>
      </c>
      <c r="E44" s="4">
        <f>IF("G"="A",0*1,0)</f>
        <v>0</v>
      </c>
      <c r="I44" s="4">
        <f>E44*   1</f>
        <v>0</v>
      </c>
    </row>
    <row r="45" spans="1:19" hidden="1">
      <c r="B45" s="29" t="s">
        <v>121</v>
      </c>
      <c r="E45" s="4">
        <f xml:space="preserve">   1</f>
        <v>1</v>
      </c>
      <c r="F45" s="4">
        <f xml:space="preserve">   1</f>
        <v>1</v>
      </c>
      <c r="G45" s="4">
        <f xml:space="preserve">   1</f>
        <v>1</v>
      </c>
      <c r="H45" s="4">
        <f>IF(H38=0,1,H59/H38)</f>
        <v>1</v>
      </c>
    </row>
    <row r="46" spans="1:19" hidden="1">
      <c r="B46" s="29" t="s">
        <v>122</v>
      </c>
      <c r="E46" s="4">
        <f xml:space="preserve">   1-1</f>
        <v>0</v>
      </c>
      <c r="F46" s="4">
        <f xml:space="preserve">   1-1</f>
        <v>0</v>
      </c>
      <c r="G46" s="4">
        <f xml:space="preserve">   1-1</f>
        <v>0</v>
      </c>
      <c r="H46" s="4">
        <f>IF(H38=0,1,H59/H38)-1</f>
        <v>0</v>
      </c>
    </row>
    <row r="47" spans="1:19" hidden="1">
      <c r="B47" s="29" t="s">
        <v>123</v>
      </c>
      <c r="E47" s="4">
        <f>E48-(E38+I43+I44)</f>
        <v>0</v>
      </c>
      <c r="F47" s="4">
        <f>F48-F38</f>
        <v>0</v>
      </c>
      <c r="G47" s="4">
        <f>G48-G38</f>
        <v>0</v>
      </c>
      <c r="H47" s="4">
        <f>H48-H38</f>
        <v>0</v>
      </c>
    </row>
    <row r="48" spans="1:19" hidden="1">
      <c r="B48" s="29" t="s">
        <v>124</v>
      </c>
      <c r="E48" s="4">
        <f>(E38+I43+I44)*E45</f>
        <v>0</v>
      </c>
      <c r="F48" s="4">
        <f>F38*F45</f>
        <v>0</v>
      </c>
      <c r="G48" s="4">
        <f>G38*G45</f>
        <v>0</v>
      </c>
      <c r="H48" s="4">
        <f>H38*H45</f>
        <v>0</v>
      </c>
      <c r="I48" s="4">
        <f>SUM(E48:H48)</f>
        <v>0</v>
      </c>
    </row>
    <row r="49" spans="2:9">
      <c r="B49" s="31" t="s">
        <v>125</v>
      </c>
      <c r="C49" s="32"/>
      <c r="D49" s="33"/>
      <c r="E49" s="34"/>
      <c r="F49" s="34"/>
      <c r="G49" s="35"/>
      <c r="H49" s="24"/>
      <c r="I49" s="36"/>
    </row>
    <row r="50" spans="2:9" hidden="1">
      <c r="B50" s="29" t="str">
        <f>CONCATENATE("  ","Impozit manopera        ")</f>
        <v xml:space="preserve">  Impozit manopera        </v>
      </c>
      <c r="D50" s="30">
        <f xml:space="preserve">   0</f>
        <v>0</v>
      </c>
      <c r="F50" s="4">
        <f>F38*F45*D50</f>
        <v>0</v>
      </c>
      <c r="I50" s="4">
        <f t="shared" ref="I50:I57" si="0">F50</f>
        <v>0</v>
      </c>
    </row>
    <row r="51" spans="2:9">
      <c r="B51" s="29" t="str">
        <f>CONCATENATE("  ","Contributie asiguratori ")</f>
        <v xml:space="preserve">  Contributie asiguratori </v>
      </c>
      <c r="D51" s="30">
        <f xml:space="preserve">   0.0225</f>
        <v>2.2499999999999999E-2</v>
      </c>
      <c r="F51" s="4">
        <f>(F38*F45+F50)*D51</f>
        <v>0</v>
      </c>
      <c r="I51" s="4">
        <f t="shared" si="0"/>
        <v>0</v>
      </c>
    </row>
    <row r="52" spans="2:9" hidden="1">
      <c r="B52" s="29" t="str">
        <f>CONCATENATE("  ","C.A.S.S.                ")</f>
        <v xml:space="preserve">  C.A.S.S.                </v>
      </c>
      <c r="D52" s="30">
        <f t="shared" ref="D52:D58" si="1" xml:space="preserve">   0</f>
        <v>0</v>
      </c>
      <c r="F52" s="4">
        <f>(F38*F45+F50)*D52</f>
        <v>0</v>
      </c>
      <c r="I52" s="4">
        <f t="shared" si="0"/>
        <v>0</v>
      </c>
    </row>
    <row r="53" spans="2:9" hidden="1">
      <c r="B53" s="29" t="str">
        <f>CONCATENATE("  ","Aj.somaj                ")</f>
        <v xml:space="preserve">  Aj.somaj                </v>
      </c>
      <c r="D53" s="30">
        <f t="shared" si="1"/>
        <v>0</v>
      </c>
      <c r="F53" s="4">
        <f>(F38*F45+F50)*D53</f>
        <v>0</v>
      </c>
      <c r="I53" s="4">
        <f t="shared" si="0"/>
        <v>0</v>
      </c>
    </row>
    <row r="54" spans="2:9" hidden="1">
      <c r="B54" s="29" t="str">
        <f>CONCATENATE("  ","Acc. munca, boli profes.")</f>
        <v xml:space="preserve">  Acc. munca, boli profes.</v>
      </c>
      <c r="D54" s="30">
        <f t="shared" si="1"/>
        <v>0</v>
      </c>
      <c r="F54" s="4">
        <f>(F38*F45+F50)*D54</f>
        <v>0</v>
      </c>
      <c r="I54" s="4">
        <f t="shared" si="0"/>
        <v>0</v>
      </c>
    </row>
    <row r="55" spans="2:9" hidden="1">
      <c r="B55" s="29" t="str">
        <f>CONCATENATE("  ","C.C.I                   ")</f>
        <v xml:space="preserve">  C.C.I                   </v>
      </c>
      <c r="D55" s="30">
        <f t="shared" si="1"/>
        <v>0</v>
      </c>
      <c r="F55" s="4">
        <f>(F38*F45+F50)*D55</f>
        <v>0</v>
      </c>
      <c r="I55" s="4">
        <f t="shared" si="0"/>
        <v>0</v>
      </c>
    </row>
    <row r="56" spans="2:9" hidden="1">
      <c r="B56" s="29" t="str">
        <f>CONCATENATE("  ","                        ")</f>
        <v xml:space="preserve">                          </v>
      </c>
      <c r="D56" s="30">
        <f t="shared" si="1"/>
        <v>0</v>
      </c>
      <c r="F56" s="4">
        <f>(F38*F45+F50)*D56</f>
        <v>0</v>
      </c>
      <c r="I56" s="4">
        <f t="shared" si="0"/>
        <v>0</v>
      </c>
    </row>
    <row r="57" spans="2:9" hidden="1">
      <c r="B57" s="29" t="str">
        <f>CONCATENATE("  ","Fond garantare          ")</f>
        <v xml:space="preserve">  Fond garantare          </v>
      </c>
      <c r="D57" s="30">
        <f t="shared" si="1"/>
        <v>0</v>
      </c>
      <c r="F57" s="4">
        <f>(F38*F45+F50)*D57</f>
        <v>0</v>
      </c>
      <c r="I57" s="4">
        <f t="shared" si="0"/>
        <v>0</v>
      </c>
    </row>
    <row r="58" spans="2:9" hidden="1">
      <c r="B58" s="29" t="str">
        <f>CONCATENATE("  ","Chelt.tr.aprov.,depozit.")</f>
        <v xml:space="preserve">  Chelt.tr.aprov.,depozit.</v>
      </c>
      <c r="D58" s="30">
        <f t="shared" si="1"/>
        <v>0</v>
      </c>
      <c r="E58" s="4">
        <f>(E38+I43+I44)*E45*D58</f>
        <v>0</v>
      </c>
      <c r="I58" s="4">
        <f>E58</f>
        <v>0</v>
      </c>
    </row>
    <row r="59" spans="2:9">
      <c r="B59" s="31" t="s">
        <v>126</v>
      </c>
      <c r="C59" s="32"/>
      <c r="D59" s="33"/>
      <c r="E59" s="36">
        <f>(E38+I43+I44)*E45+E58</f>
        <v>0</v>
      </c>
      <c r="F59" s="36">
        <f>F38*F45+SUM(F50:F57)</f>
        <v>0</v>
      </c>
      <c r="G59" s="36">
        <f>G38*G45</f>
        <v>0</v>
      </c>
      <c r="H59" s="36">
        <f>($N$38*   1+$O$38*   1+$P$38*   0)*1</f>
        <v>0</v>
      </c>
      <c r="I59" s="36">
        <f>SUM(E59:H59)</f>
        <v>0</v>
      </c>
    </row>
    <row r="60" spans="2:9">
      <c r="B60" s="31" t="s">
        <v>127</v>
      </c>
      <c r="C60" s="32"/>
      <c r="D60" s="37">
        <f xml:space="preserve">   0.1</f>
        <v>0.1</v>
      </c>
      <c r="E60" s="34" t="s">
        <v>128</v>
      </c>
      <c r="F60" s="34"/>
      <c r="G60" s="35"/>
      <c r="H60" s="24"/>
      <c r="I60" s="36">
        <f>I59*D60</f>
        <v>0</v>
      </c>
    </row>
    <row r="61" spans="2:9" hidden="1">
      <c r="B61" s="29" t="s">
        <v>129</v>
      </c>
    </row>
    <row r="62" spans="2:9" hidden="1">
      <c r="B62" s="29" t="str">
        <f>CONCATENATE("a-","Salarii maistri         ")</f>
        <v xml:space="preserve">a-Salarii maistri         </v>
      </c>
      <c r="D62" s="30">
        <f xml:space="preserve">   0</f>
        <v>0</v>
      </c>
      <c r="E62" s="34" t="s">
        <v>130</v>
      </c>
      <c r="I62" s="4">
        <f>(F59-(F51+F52+F53+F54+F55))*D62</f>
        <v>0</v>
      </c>
    </row>
    <row r="63" spans="2:9" hidden="1">
      <c r="B63" s="29" t="str">
        <f>CONCATENATE("b-","Manopera indirecta      ")</f>
        <v xml:space="preserve">b-Manopera indirecta      </v>
      </c>
      <c r="D63" s="30">
        <f xml:space="preserve">   0</f>
        <v>0</v>
      </c>
      <c r="E63" s="34" t="s">
        <v>131</v>
      </c>
      <c r="I63" s="4">
        <f>(I59-(F51+F52+F53+F54+F55))*D63</f>
        <v>0</v>
      </c>
    </row>
    <row r="64" spans="2:9" hidden="1">
      <c r="B64" s="29" t="str">
        <f>CONCATENATE("c-","Contributie asiguratori ")</f>
        <v xml:space="preserve">c-Contributie asiguratori </v>
      </c>
      <c r="D64" s="30">
        <f xml:space="preserve">   0.0225</f>
        <v>2.2499999999999999E-2</v>
      </c>
      <c r="E64" s="34" t="s">
        <v>132</v>
      </c>
      <c r="I64" s="4">
        <f>(I62+I63)*D64</f>
        <v>0</v>
      </c>
    </row>
    <row r="65" spans="2:9" hidden="1">
      <c r="B65" s="29" t="str">
        <f>CONCATENATE("d-","C.A.S.S.                ")</f>
        <v xml:space="preserve">d-C.A.S.S.                </v>
      </c>
      <c r="D65" s="30">
        <f t="shared" ref="D65:D70" si="2" xml:space="preserve">   0</f>
        <v>0</v>
      </c>
      <c r="E65" s="34" t="s">
        <v>132</v>
      </c>
      <c r="I65" s="4">
        <f>(I62+I63)*D65</f>
        <v>0</v>
      </c>
    </row>
    <row r="66" spans="2:9" hidden="1">
      <c r="B66" s="29" t="str">
        <f>CONCATENATE("e-","Aj.somaj                ")</f>
        <v xml:space="preserve">e-Aj.somaj                </v>
      </c>
      <c r="D66" s="30">
        <f t="shared" si="2"/>
        <v>0</v>
      </c>
      <c r="E66" s="34" t="s">
        <v>132</v>
      </c>
      <c r="I66" s="4">
        <f>(I62+I63)*D66</f>
        <v>0</v>
      </c>
    </row>
    <row r="67" spans="2:9" hidden="1">
      <c r="B67" s="29" t="str">
        <f>CONCATENATE("f-","Acc. munca, boli profes.")</f>
        <v>f-Acc. munca, boli profes.</v>
      </c>
      <c r="D67" s="30">
        <f t="shared" si="2"/>
        <v>0</v>
      </c>
      <c r="E67" s="34" t="s">
        <v>132</v>
      </c>
      <c r="I67" s="4">
        <f>(I62+I63)*D67</f>
        <v>0</v>
      </c>
    </row>
    <row r="68" spans="2:9" hidden="1">
      <c r="B68" s="29" t="str">
        <f>CONCATENATE("g-","C.C.I                   ")</f>
        <v xml:space="preserve">g-C.C.I                   </v>
      </c>
      <c r="D68" s="30">
        <f t="shared" si="2"/>
        <v>0</v>
      </c>
      <c r="E68" s="34" t="s">
        <v>132</v>
      </c>
      <c r="I68" s="4">
        <f>(I62+I63)*D68</f>
        <v>0</v>
      </c>
    </row>
    <row r="69" spans="2:9" hidden="1">
      <c r="B69" s="29" t="str">
        <f>CONCATENATE("h-","                        ")</f>
        <v xml:space="preserve">h-                        </v>
      </c>
      <c r="D69" s="30">
        <f t="shared" si="2"/>
        <v>0</v>
      </c>
      <c r="E69" s="34" t="s">
        <v>132</v>
      </c>
      <c r="I69" s="4">
        <f>(I62+I63)*D69</f>
        <v>0</v>
      </c>
    </row>
    <row r="70" spans="2:9" hidden="1">
      <c r="B70" s="29" t="str">
        <f>CONCATENATE("i-","Fond garantare          ")</f>
        <v xml:space="preserve">i-Fond garantare          </v>
      </c>
      <c r="D70" s="30">
        <f t="shared" si="2"/>
        <v>0</v>
      </c>
      <c r="E70" s="34" t="s">
        <v>132</v>
      </c>
      <c r="I70" s="4">
        <f>(I62+I63)*D70</f>
        <v>0</v>
      </c>
    </row>
    <row r="71" spans="2:9" hidden="1">
      <c r="B71" s="29" t="s">
        <v>133</v>
      </c>
      <c r="D71" s="34" t="s">
        <v>134</v>
      </c>
      <c r="I71" s="4">
        <f>I60-SUM(I62:I70)</f>
        <v>0</v>
      </c>
    </row>
    <row r="72" spans="2:9">
      <c r="B72" s="31" t="s">
        <v>135</v>
      </c>
      <c r="C72" s="32"/>
      <c r="D72" s="37">
        <f xml:space="preserve">   0.05</f>
        <v>0.05</v>
      </c>
      <c r="E72" s="34" t="s">
        <v>136</v>
      </c>
      <c r="F72" s="34"/>
      <c r="G72" s="35"/>
      <c r="H72" s="24"/>
      <c r="I72" s="36">
        <f>(I59+I60)*D72</f>
        <v>0</v>
      </c>
    </row>
    <row r="73" spans="2:9" hidden="1">
      <c r="B73" s="29" t="s">
        <v>119</v>
      </c>
      <c r="D73" s="34" t="str">
        <f>CONCATENATE(TEXT(   1,REPLACE("#.####",2,1,"."))," x")</f>
        <v>1 x</v>
      </c>
      <c r="E73" s="4">
        <f>IF("G"="G",0*1,0)</f>
        <v>0</v>
      </c>
      <c r="I73" s="4">
        <f>E73*   1</f>
        <v>0</v>
      </c>
    </row>
    <row r="74" spans="2:9" hidden="1">
      <c r="B74" s="29" t="s">
        <v>120</v>
      </c>
      <c r="D74" s="30" t="str">
        <f>CONCATENATE(TEXT(   1,REPLACE("#.####",2,1,"."))," x ",TEXT(   1,REPLACE("#.####",2,1,"."))," x")</f>
        <v>1 x 1 x</v>
      </c>
      <c r="E74" s="4">
        <f>IF("G"="G",0*1,0)</f>
        <v>0</v>
      </c>
      <c r="I74" s="4">
        <f>E74*   1*   1</f>
        <v>0</v>
      </c>
    </row>
    <row r="75" spans="2:9">
      <c r="B75" s="31" t="s">
        <v>137</v>
      </c>
      <c r="C75" s="32"/>
      <c r="D75" s="34" t="s">
        <v>138</v>
      </c>
      <c r="E75" s="34"/>
      <c r="F75" s="34"/>
      <c r="G75" s="35"/>
      <c r="H75" s="24"/>
      <c r="I75" s="36">
        <f>I59+I60+I72+I73+I74</f>
        <v>0</v>
      </c>
    </row>
    <row r="76" spans="2:9" hidden="1">
      <c r="B76" s="31" t="s">
        <v>139</v>
      </c>
      <c r="C76" s="32"/>
      <c r="D76" s="37">
        <f xml:space="preserve">   0</f>
        <v>0</v>
      </c>
      <c r="E76" s="34" t="s">
        <v>140</v>
      </c>
      <c r="F76" s="34"/>
      <c r="G76" s="35"/>
      <c r="H76" s="24"/>
      <c r="I76" s="36">
        <f>I75*D76</f>
        <v>0</v>
      </c>
    </row>
    <row r="77" spans="2:9">
      <c r="B77" s="31" t="s">
        <v>141</v>
      </c>
      <c r="C77" s="32"/>
      <c r="D77" s="33"/>
      <c r="E77" s="34"/>
      <c r="F77" s="34"/>
      <c r="G77" s="35"/>
      <c r="H77" s="24"/>
      <c r="I77" s="36">
        <f>I75+I76</f>
        <v>0</v>
      </c>
    </row>
    <row r="78" spans="2:9">
      <c r="B78" s="29" t="s">
        <v>142</v>
      </c>
      <c r="D78" s="30">
        <f xml:space="preserve">   0.19</f>
        <v>0.19</v>
      </c>
      <c r="E78" s="34" t="s">
        <v>143</v>
      </c>
      <c r="I78" s="4">
        <f>I77*D78</f>
        <v>0</v>
      </c>
    </row>
    <row r="79" spans="2:9">
      <c r="B79" s="31" t="s">
        <v>144</v>
      </c>
      <c r="C79" s="32"/>
      <c r="D79" s="33"/>
      <c r="E79" s="34"/>
      <c r="F79" s="34"/>
      <c r="G79" s="35"/>
      <c r="H79" s="24"/>
      <c r="I79" s="36">
        <f>I77+I78</f>
        <v>0</v>
      </c>
    </row>
    <row r="82" spans="1:1">
      <c r="A82" s="38" t="s">
        <v>212</v>
      </c>
    </row>
    <row r="83" spans="1:1">
      <c r="A83" s="38" t="s">
        <v>213</v>
      </c>
    </row>
  </sheetData>
  <mergeCells count="21">
    <mergeCell ref="B4:D4"/>
    <mergeCell ref="E4:Q4"/>
    <mergeCell ref="A5:I5"/>
    <mergeCell ref="A32:G32"/>
    <mergeCell ref="A35:G36"/>
    <mergeCell ref="A37:G37"/>
    <mergeCell ref="B1:D1"/>
    <mergeCell ref="E1:Q1"/>
    <mergeCell ref="R1:Z3"/>
    <mergeCell ref="B2:D2"/>
    <mergeCell ref="E2:Q2"/>
    <mergeCell ref="B3:D3"/>
    <mergeCell ref="E3:Q3"/>
    <mergeCell ref="A17:G17"/>
    <mergeCell ref="A20:G21"/>
    <mergeCell ref="A22:G22"/>
    <mergeCell ref="A25:G26"/>
    <mergeCell ref="A27:G27"/>
    <mergeCell ref="A30:G31"/>
    <mergeCell ref="A6:I6"/>
    <mergeCell ref="A15:G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764C4-D96A-42F0-AC3B-FD2886B9A6DE}">
  <dimension ref="A1:AA13"/>
  <sheetViews>
    <sheetView topLeftCell="A3" workbookViewId="0">
      <selection activeCell="F12" sqref="F12"/>
    </sheetView>
  </sheetViews>
  <sheetFormatPr defaultRowHeight="14.5"/>
  <cols>
    <col min="1" max="1" width="6.7265625" style="84" customWidth="1"/>
    <col min="2" max="2" width="20.7265625" style="70" customWidth="1"/>
    <col min="3" max="3" width="8.7265625" style="71"/>
    <col min="4" max="4" width="14.7265625" style="6" customWidth="1"/>
    <col min="5" max="5" width="14.7265625" style="7" customWidth="1"/>
    <col min="6" max="6" width="14.7265625" style="4" customWidth="1"/>
    <col min="7" max="7" width="14.7265625" style="69" customWidth="1"/>
    <col min="8" max="15" width="0" hidden="1" customWidth="1"/>
  </cols>
  <sheetData>
    <row r="1" spans="1:27" ht="12" customHeight="1">
      <c r="A1" s="64"/>
      <c r="B1" s="65" t="s">
        <v>245</v>
      </c>
      <c r="C1" s="65"/>
      <c r="D1" s="65"/>
      <c r="E1" s="65" t="s">
        <v>252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4"/>
    </row>
    <row r="2" spans="1:27" ht="28.5" customHeight="1">
      <c r="A2" s="64"/>
      <c r="B2" s="65" t="s">
        <v>247</v>
      </c>
      <c r="C2" s="65"/>
      <c r="D2" s="65"/>
      <c r="E2" s="65" t="s">
        <v>248</v>
      </c>
      <c r="F2" s="65"/>
      <c r="G2" s="65"/>
      <c r="H2" s="86"/>
      <c r="I2" s="86"/>
      <c r="J2" s="86"/>
      <c r="K2" s="86"/>
      <c r="L2" s="86"/>
      <c r="M2" s="86"/>
      <c r="N2" s="86"/>
      <c r="O2" s="86"/>
      <c r="P2" s="86"/>
      <c r="Q2" s="86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249</v>
      </c>
      <c r="C3" s="65"/>
      <c r="D3" s="65"/>
      <c r="E3" s="65" t="s">
        <v>251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250</v>
      </c>
      <c r="C4" s="65"/>
      <c r="D4" s="65"/>
      <c r="E4" s="65" t="s">
        <v>401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24.75" customHeight="1">
      <c r="A5" s="66" t="s">
        <v>389</v>
      </c>
      <c r="B5" s="66"/>
      <c r="C5" s="66"/>
      <c r="D5" s="66"/>
      <c r="E5" s="66"/>
      <c r="F5" s="66"/>
      <c r="G5" s="66"/>
      <c r="H5" s="66"/>
      <c r="I5" s="66"/>
      <c r="J5">
        <v>1</v>
      </c>
      <c r="K5" s="4"/>
      <c r="L5" s="4"/>
      <c r="M5" s="4"/>
      <c r="N5" s="4"/>
      <c r="O5" s="4"/>
      <c r="P5" s="4"/>
      <c r="Q5" s="4"/>
      <c r="R5" s="4"/>
      <c r="S5" s="4"/>
    </row>
    <row r="6" spans="1:27" ht="65.25" customHeight="1" thickBot="1">
      <c r="A6" s="49" t="s">
        <v>402</v>
      </c>
      <c r="B6" s="49"/>
      <c r="C6" s="49"/>
      <c r="D6" s="49"/>
      <c r="E6" s="49"/>
      <c r="F6" s="49"/>
      <c r="G6" s="49"/>
    </row>
    <row r="7" spans="1:27">
      <c r="A7" s="72" t="s">
        <v>4</v>
      </c>
      <c r="B7" s="73" t="s">
        <v>390</v>
      </c>
      <c r="C7" s="74" t="s">
        <v>6</v>
      </c>
      <c r="D7" s="16" t="s">
        <v>7</v>
      </c>
      <c r="E7" s="17" t="s">
        <v>8</v>
      </c>
      <c r="F7" s="18" t="s">
        <v>223</v>
      </c>
      <c r="G7" s="75" t="s">
        <v>391</v>
      </c>
    </row>
    <row r="8" spans="1:27">
      <c r="A8" s="76" t="s">
        <v>10</v>
      </c>
      <c r="B8" s="77" t="s">
        <v>392</v>
      </c>
      <c r="C8" s="78"/>
      <c r="E8" s="10"/>
      <c r="F8" s="4" t="s">
        <v>393</v>
      </c>
      <c r="G8" s="79" t="s">
        <v>394</v>
      </c>
    </row>
    <row r="9" spans="1:27" ht="15" thickBot="1">
      <c r="A9" s="76"/>
      <c r="B9" s="77" t="s">
        <v>395</v>
      </c>
      <c r="C9" s="78"/>
      <c r="E9" s="10"/>
      <c r="G9" s="79"/>
    </row>
    <row r="10" spans="1:27">
      <c r="A10" s="80"/>
      <c r="B10" s="81" t="s">
        <v>396</v>
      </c>
      <c r="C10" s="82"/>
      <c r="D10" s="16"/>
      <c r="E10" s="21"/>
      <c r="F10" s="18"/>
      <c r="G10" s="83"/>
    </row>
    <row r="11" spans="1:27">
      <c r="B11" s="70" t="s">
        <v>397</v>
      </c>
      <c r="C11" s="71" t="s">
        <v>76</v>
      </c>
      <c r="D11" s="6">
        <v>1</v>
      </c>
      <c r="F11" s="4">
        <f>D11*E11</f>
        <v>0</v>
      </c>
      <c r="G11" s="69" t="s">
        <v>398</v>
      </c>
    </row>
    <row r="12" spans="1:27" ht="15" thickBot="1">
      <c r="B12" s="70" t="s">
        <v>399</v>
      </c>
    </row>
    <row r="13" spans="1:27">
      <c r="A13" s="80"/>
      <c r="B13" s="81"/>
      <c r="C13" s="82"/>
      <c r="D13" s="16"/>
      <c r="E13" s="85" t="s">
        <v>400</v>
      </c>
      <c r="F13" s="18">
        <f>$F$11</f>
        <v>0</v>
      </c>
      <c r="G13" s="83"/>
    </row>
  </sheetData>
  <mergeCells count="11">
    <mergeCell ref="A5:I5"/>
    <mergeCell ref="E2:G2"/>
    <mergeCell ref="R1:Z3"/>
    <mergeCell ref="B2:D2"/>
    <mergeCell ref="B3:D3"/>
    <mergeCell ref="E3:Q3"/>
    <mergeCell ref="B4:D4"/>
    <mergeCell ref="E4:Q4"/>
    <mergeCell ref="B1:D1"/>
    <mergeCell ref="E1:Q1"/>
    <mergeCell ref="A6:G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FF21-AFB0-42CC-B1DB-341C1BD7D50B}">
  <dimension ref="A1:AA13"/>
  <sheetViews>
    <sheetView topLeftCell="A6" workbookViewId="0">
      <selection activeCell="A15" sqref="A15:XFD16"/>
    </sheetView>
  </sheetViews>
  <sheetFormatPr defaultRowHeight="14.5"/>
  <cols>
    <col min="1" max="1" width="6.7265625" style="84" customWidth="1"/>
    <col min="2" max="2" width="20.7265625" style="70" customWidth="1"/>
    <col min="3" max="3" width="8.7265625" style="71"/>
    <col min="4" max="4" width="14.7265625" style="6" customWidth="1"/>
    <col min="5" max="5" width="14.7265625" style="7" customWidth="1"/>
    <col min="6" max="6" width="14.7265625" style="4" customWidth="1"/>
    <col min="7" max="7" width="14.7265625" style="69" customWidth="1"/>
    <col min="8" max="15" width="0" hidden="1" customWidth="1"/>
  </cols>
  <sheetData>
    <row r="1" spans="1:27" ht="12" customHeight="1">
      <c r="A1" s="64"/>
      <c r="B1" s="65" t="s">
        <v>245</v>
      </c>
      <c r="C1" s="65"/>
      <c r="D1" s="65"/>
      <c r="E1" s="65" t="s">
        <v>252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4"/>
    </row>
    <row r="2" spans="1:27" ht="28.5" customHeight="1">
      <c r="A2" s="64"/>
      <c r="B2" s="65" t="s">
        <v>247</v>
      </c>
      <c r="C2" s="65"/>
      <c r="D2" s="65"/>
      <c r="E2" s="65" t="s">
        <v>248</v>
      </c>
      <c r="F2" s="65"/>
      <c r="G2" s="65"/>
      <c r="H2" s="86"/>
      <c r="I2" s="86"/>
      <c r="J2" s="86"/>
      <c r="K2" s="86"/>
      <c r="L2" s="86"/>
      <c r="M2" s="86"/>
      <c r="N2" s="86"/>
      <c r="O2" s="86"/>
      <c r="P2" s="86"/>
      <c r="Q2" s="86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249</v>
      </c>
      <c r="C3" s="65"/>
      <c r="D3" s="65"/>
      <c r="E3" s="65" t="s">
        <v>251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250</v>
      </c>
      <c r="C4" s="65"/>
      <c r="D4" s="65"/>
      <c r="E4" s="65" t="s">
        <v>406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24.75" customHeight="1">
      <c r="A5" s="66" t="s">
        <v>389</v>
      </c>
      <c r="B5" s="66"/>
      <c r="C5" s="66"/>
      <c r="D5" s="66"/>
      <c r="E5" s="66"/>
      <c r="F5" s="66"/>
      <c r="G5" s="66"/>
      <c r="H5" s="66"/>
      <c r="I5" s="66"/>
      <c r="J5">
        <v>1</v>
      </c>
      <c r="K5" s="4"/>
      <c r="L5" s="4"/>
      <c r="M5" s="4"/>
      <c r="N5" s="4"/>
      <c r="O5" s="4"/>
      <c r="P5" s="4"/>
      <c r="Q5" s="4"/>
      <c r="R5" s="4"/>
      <c r="S5" s="4"/>
    </row>
    <row r="6" spans="1:27" ht="65.25" customHeight="1" thickBot="1">
      <c r="A6" s="49" t="s">
        <v>407</v>
      </c>
      <c r="B6" s="68"/>
      <c r="C6" s="68"/>
      <c r="D6" s="68"/>
      <c r="E6" s="68"/>
      <c r="F6" s="68"/>
      <c r="G6" s="68"/>
    </row>
    <row r="7" spans="1:27">
      <c r="A7" s="72" t="s">
        <v>4</v>
      </c>
      <c r="B7" s="73" t="s">
        <v>390</v>
      </c>
      <c r="C7" s="74" t="s">
        <v>6</v>
      </c>
      <c r="D7" s="16" t="s">
        <v>7</v>
      </c>
      <c r="E7" s="17" t="s">
        <v>8</v>
      </c>
      <c r="F7" s="18" t="s">
        <v>223</v>
      </c>
      <c r="G7" s="75" t="s">
        <v>391</v>
      </c>
    </row>
    <row r="8" spans="1:27">
      <c r="A8" s="76" t="s">
        <v>10</v>
      </c>
      <c r="B8" s="77" t="s">
        <v>392</v>
      </c>
      <c r="C8" s="78"/>
      <c r="E8" s="10"/>
      <c r="F8" s="4" t="s">
        <v>393</v>
      </c>
      <c r="G8" s="79" t="s">
        <v>394</v>
      </c>
    </row>
    <row r="9" spans="1:27" ht="15" thickBot="1">
      <c r="A9" s="76"/>
      <c r="B9" s="77" t="s">
        <v>395</v>
      </c>
      <c r="C9" s="78"/>
      <c r="E9" s="10"/>
      <c r="G9" s="79"/>
    </row>
    <row r="10" spans="1:27">
      <c r="A10" s="80"/>
      <c r="B10" s="81" t="s">
        <v>403</v>
      </c>
      <c r="C10" s="82"/>
      <c r="D10" s="16"/>
      <c r="E10" s="21"/>
      <c r="F10" s="18"/>
      <c r="G10" s="83"/>
    </row>
    <row r="11" spans="1:27">
      <c r="B11" s="70" t="s">
        <v>404</v>
      </c>
      <c r="C11" s="71" t="s">
        <v>76</v>
      </c>
      <c r="D11" s="6">
        <v>2</v>
      </c>
      <c r="F11" s="4">
        <f>D11*E11</f>
        <v>0</v>
      </c>
      <c r="G11" s="69" t="s">
        <v>398</v>
      </c>
    </row>
    <row r="12" spans="1:27" ht="15" thickBot="1">
      <c r="B12" s="70" t="s">
        <v>405</v>
      </c>
    </row>
    <row r="13" spans="1:27">
      <c r="A13" s="80"/>
      <c r="B13" s="81"/>
      <c r="C13" s="82"/>
      <c r="D13" s="16"/>
      <c r="E13" s="85" t="s">
        <v>400</v>
      </c>
      <c r="F13" s="18">
        <f>$F$11</f>
        <v>0</v>
      </c>
      <c r="G13" s="83"/>
    </row>
  </sheetData>
  <mergeCells count="11">
    <mergeCell ref="R1:Z3"/>
    <mergeCell ref="B2:D2"/>
    <mergeCell ref="E2:G2"/>
    <mergeCell ref="B3:D3"/>
    <mergeCell ref="E3:Q3"/>
    <mergeCell ref="B4:D4"/>
    <mergeCell ref="E4:Q4"/>
    <mergeCell ref="A6:G6"/>
    <mergeCell ref="B1:D1"/>
    <mergeCell ref="E1:Q1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30"/>
  <sheetViews>
    <sheetView topLeftCell="A118" workbookViewId="0">
      <selection activeCell="D127" sqref="D127"/>
    </sheetView>
  </sheetViews>
  <sheetFormatPr defaultRowHeight="14.5" outlineLevelCol="1"/>
  <cols>
    <col min="1" max="1" width="0.26953125" style="1" customWidth="1"/>
    <col min="2" max="2" width="5.7265625" style="2" customWidth="1"/>
    <col min="3" max="3" width="25.26953125" style="3" customWidth="1"/>
    <col min="4" max="4" width="14.54296875" style="5" customWidth="1"/>
    <col min="5" max="5" width="14.54296875" customWidth="1"/>
    <col min="7" max="7" width="15.7265625" style="6" customWidth="1"/>
    <col min="8" max="8" width="14.54296875" style="7" customWidth="1"/>
    <col min="9" max="9" width="14.54296875" style="4" customWidth="1"/>
    <col min="10" max="10" width="0" hidden="1" customWidth="1" outlineLevel="1"/>
    <col min="11" max="19" width="0" style="4" hidden="1" customWidth="1" outlineLevel="1"/>
    <col min="20" max="20" width="9.1796875" collapsed="1"/>
  </cols>
  <sheetData>
    <row r="1" spans="1:27" ht="12" customHeight="1">
      <c r="A1" s="64"/>
      <c r="B1" s="65" t="s">
        <v>245</v>
      </c>
      <c r="C1" s="65"/>
      <c r="D1" s="65"/>
      <c r="E1" s="65" t="s">
        <v>252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4"/>
    </row>
    <row r="2" spans="1:27" ht="28.5" customHeight="1">
      <c r="A2" s="64"/>
      <c r="B2" s="65" t="s">
        <v>247</v>
      </c>
      <c r="C2" s="65"/>
      <c r="D2" s="65"/>
      <c r="E2" s="65" t="s">
        <v>248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249</v>
      </c>
      <c r="C3" s="65"/>
      <c r="D3" s="65"/>
      <c r="E3" s="65" t="s">
        <v>251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250</v>
      </c>
      <c r="C4" s="65"/>
      <c r="D4" s="65"/>
      <c r="E4" s="65" t="s">
        <v>254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12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24.75" customHeight="1">
      <c r="A6" s="66" t="s">
        <v>0</v>
      </c>
      <c r="B6" s="66"/>
      <c r="C6" s="66"/>
      <c r="D6" s="66"/>
      <c r="E6" s="66"/>
      <c r="F6" s="66"/>
      <c r="G6" s="66"/>
      <c r="H6" s="66"/>
      <c r="I6" s="66"/>
      <c r="J6">
        <v>1</v>
      </c>
    </row>
    <row r="7" spans="1:27" ht="43.5" customHeight="1" thickBot="1">
      <c r="A7" s="49" t="s">
        <v>1</v>
      </c>
      <c r="B7" s="42"/>
      <c r="C7" s="42"/>
      <c r="D7" s="42"/>
      <c r="E7" s="42"/>
      <c r="F7" s="42"/>
      <c r="G7" s="42"/>
      <c r="H7" s="42"/>
      <c r="I7" s="42"/>
    </row>
    <row r="8" spans="1:27">
      <c r="A8" s="11"/>
      <c r="B8" s="12" t="s">
        <v>4</v>
      </c>
      <c r="C8" s="13" t="s">
        <v>5</v>
      </c>
      <c r="D8" s="14" t="s">
        <v>6</v>
      </c>
      <c r="E8" s="15"/>
      <c r="F8" s="15"/>
      <c r="G8" s="16" t="s">
        <v>7</v>
      </c>
      <c r="H8" s="17" t="s">
        <v>8</v>
      </c>
      <c r="I8" s="18" t="s">
        <v>9</v>
      </c>
    </row>
    <row r="9" spans="1:27">
      <c r="B9" s="2" t="s">
        <v>10</v>
      </c>
      <c r="C9" s="3" t="s">
        <v>11</v>
      </c>
      <c r="D9" s="8"/>
      <c r="E9" s="9"/>
      <c r="F9" s="9"/>
      <c r="H9" s="10" t="s">
        <v>12</v>
      </c>
    </row>
    <row r="10" spans="1:27">
      <c r="C10" s="3" t="s">
        <v>13</v>
      </c>
      <c r="D10" s="8"/>
      <c r="E10" s="9"/>
      <c r="F10" s="9"/>
      <c r="H10" s="10" t="s">
        <v>14</v>
      </c>
    </row>
    <row r="11" spans="1:27">
      <c r="C11" s="3" t="s">
        <v>15</v>
      </c>
      <c r="D11" s="8"/>
      <c r="E11" s="9"/>
      <c r="F11" s="9"/>
      <c r="H11" s="10" t="s">
        <v>16</v>
      </c>
    </row>
    <row r="12" spans="1:27">
      <c r="C12" s="3" t="s">
        <v>17</v>
      </c>
      <c r="D12" s="8"/>
      <c r="E12" s="9"/>
      <c r="F12" s="9"/>
      <c r="H12" s="10" t="s">
        <v>18</v>
      </c>
    </row>
    <row r="13" spans="1:27" ht="15" thickBot="1">
      <c r="C13" s="3" t="s">
        <v>19</v>
      </c>
      <c r="D13" s="8"/>
      <c r="E13" s="9"/>
      <c r="F13" s="9"/>
      <c r="H13" s="10" t="s">
        <v>20</v>
      </c>
    </row>
    <row r="14" spans="1:27">
      <c r="A14" s="11"/>
      <c r="B14" s="12">
        <v>1</v>
      </c>
      <c r="C14" s="13" t="s">
        <v>145</v>
      </c>
      <c r="D14" s="19" t="s">
        <v>26</v>
      </c>
      <c r="E14" s="20"/>
      <c r="F14" s="20"/>
      <c r="G14" s="16">
        <v>422</v>
      </c>
      <c r="H14" s="21"/>
      <c r="I14" s="18">
        <f>G14*H14</f>
        <v>0</v>
      </c>
      <c r="J14">
        <v>1</v>
      </c>
    </row>
    <row r="15" spans="1:27">
      <c r="D15" s="22" t="str">
        <f>SUBSTITUTE("Sp.mat: 0.00%",".",IF(VALUE("1.2")=1.2,".",","),2)</f>
        <v>Sp.mat: 0,00%</v>
      </c>
      <c r="F15" s="22" t="str">
        <f>SUBSTITUTE("Sp.man: 0.00%",".",IF(VALUE("1.2")=1.2,".",","),2)</f>
        <v>Sp.man: 0,00%</v>
      </c>
      <c r="G15" s="22" t="str">
        <f>SUBSTITUTE("Sp.uti: 0.00%",".",IF(VALUE("1.2")=1.2,".",","),2)</f>
        <v>Sp.uti: 0,00%</v>
      </c>
      <c r="I15" s="4">
        <f>G14*H15</f>
        <v>0</v>
      </c>
      <c r="J15">
        <v>2</v>
      </c>
    </row>
    <row r="16" spans="1:27">
      <c r="A16" s="41" t="s">
        <v>146</v>
      </c>
      <c r="B16" s="42"/>
      <c r="C16" s="42"/>
      <c r="D16" s="42"/>
      <c r="E16" s="42"/>
      <c r="F16" s="42"/>
      <c r="G16" s="42"/>
      <c r="I16" s="4">
        <f>G14*H16</f>
        <v>0</v>
      </c>
      <c r="J16">
        <v>3</v>
      </c>
      <c r="K16" s="4">
        <v>0</v>
      </c>
      <c r="L16" s="4">
        <v>1694.33</v>
      </c>
      <c r="M16" s="4">
        <f>I16-K16-L16</f>
        <v>-1694.33</v>
      </c>
    </row>
    <row r="17" spans="1:19">
      <c r="A17" s="42"/>
      <c r="B17" s="42"/>
      <c r="C17" s="42"/>
      <c r="D17" s="42"/>
      <c r="E17" s="42"/>
      <c r="F17" s="42"/>
      <c r="G17" s="42"/>
      <c r="I17" s="4">
        <f>G14*H17</f>
        <v>0</v>
      </c>
      <c r="J17">
        <v>4</v>
      </c>
      <c r="N17" s="4">
        <f>IF(ISERR(SEARCH("TRA* 82",C14)),IF(Q17+R17+S17=0,0,I17*(Q17/(Q17+R17+S17))),I17)</f>
        <v>0</v>
      </c>
      <c r="O17" s="4">
        <f>IF(ISERR(SEARCH("TRA* 82",C14)),IF(Q17+R17+S17=0,0,I17*(R17/(Q17+R17+S17))),0)</f>
        <v>0</v>
      </c>
      <c r="P17" s="4">
        <f>IF(ISERR(SEARCH("TRA* 82",C14)),I17-N17-O17,0)</f>
        <v>0</v>
      </c>
      <c r="Q17" s="4">
        <v>0</v>
      </c>
      <c r="R17" s="4">
        <v>0</v>
      </c>
      <c r="S17" s="4">
        <v>0</v>
      </c>
    </row>
    <row r="18" spans="1:19">
      <c r="A18" s="39" t="s">
        <v>24</v>
      </c>
      <c r="B18" s="40"/>
      <c r="C18" s="40"/>
      <c r="D18" s="40"/>
      <c r="E18" s="40"/>
      <c r="F18" s="40"/>
      <c r="G18" s="40"/>
      <c r="H18" s="25">
        <f>H14+H15+H16+H17</f>
        <v>0</v>
      </c>
      <c r="I18" s="26">
        <f>I14+I15+I16+I17</f>
        <v>0</v>
      </c>
      <c r="J18">
        <v>5</v>
      </c>
    </row>
    <row r="19" spans="1:19">
      <c r="B19" s="2">
        <v>2</v>
      </c>
      <c r="C19" s="3" t="s">
        <v>147</v>
      </c>
      <c r="D19" s="5" t="s">
        <v>26</v>
      </c>
      <c r="G19" s="6">
        <v>26</v>
      </c>
      <c r="I19" s="4">
        <f>G19*H19</f>
        <v>0</v>
      </c>
      <c r="J19">
        <v>1</v>
      </c>
    </row>
    <row r="20" spans="1:19">
      <c r="D20" s="22" t="str">
        <f>SUBSTITUTE("Sp.mat: 0.00%",".",IF(VALUE("1.2")=1.2,".",","),2)</f>
        <v>Sp.mat: 0,00%</v>
      </c>
      <c r="F20" s="22" t="str">
        <f>SUBSTITUTE("Sp.man: 0.00%",".",IF(VALUE("1.2")=1.2,".",","),2)</f>
        <v>Sp.man: 0,00%</v>
      </c>
      <c r="G20" s="22" t="str">
        <f>SUBSTITUTE("Sp.uti: 0.00%",".",IF(VALUE("1.2")=1.2,".",","),2)</f>
        <v>Sp.uti: 0,00%</v>
      </c>
      <c r="I20" s="4">
        <f>G19*H20</f>
        <v>0</v>
      </c>
      <c r="J20">
        <v>2</v>
      </c>
    </row>
    <row r="21" spans="1:19">
      <c r="A21" s="41" t="s">
        <v>148</v>
      </c>
      <c r="B21" s="42"/>
      <c r="C21" s="42"/>
      <c r="D21" s="42"/>
      <c r="E21" s="42"/>
      <c r="F21" s="42"/>
      <c r="G21" s="42"/>
      <c r="I21" s="4">
        <f>G19*H21</f>
        <v>0</v>
      </c>
      <c r="J21">
        <v>3</v>
      </c>
      <c r="K21" s="4">
        <v>0</v>
      </c>
      <c r="L21" s="4">
        <v>104.39</v>
      </c>
      <c r="M21" s="4">
        <f>I21-K21-L21</f>
        <v>-104.39</v>
      </c>
    </row>
    <row r="22" spans="1:19">
      <c r="A22" s="42"/>
      <c r="B22" s="42"/>
      <c r="C22" s="42"/>
      <c r="D22" s="42"/>
      <c r="E22" s="42"/>
      <c r="F22" s="42"/>
      <c r="G22" s="42"/>
      <c r="I22" s="4">
        <f>G19*H22</f>
        <v>0</v>
      </c>
      <c r="J22">
        <v>4</v>
      </c>
      <c r="N22" s="4">
        <f>IF(ISERR(SEARCH("TRA* 82",C19)),IF(Q22+R22+S22=0,0,I22*(Q22/(Q22+R22+S22))),I22)</f>
        <v>0</v>
      </c>
      <c r="O22" s="4">
        <f>IF(ISERR(SEARCH("TRA* 82",C19)),IF(Q22+R22+S22=0,0,I22*(R22/(Q22+R22+S22))),0)</f>
        <v>0</v>
      </c>
      <c r="P22" s="4">
        <f>IF(ISERR(SEARCH("TRA* 82",C19)),I22-N22-O22,0)</f>
        <v>0</v>
      </c>
      <c r="Q22" s="4">
        <v>0</v>
      </c>
      <c r="R22" s="4">
        <v>0</v>
      </c>
      <c r="S22" s="4">
        <v>0</v>
      </c>
    </row>
    <row r="23" spans="1:19">
      <c r="A23" s="39" t="s">
        <v>24</v>
      </c>
      <c r="B23" s="40"/>
      <c r="C23" s="40"/>
      <c r="D23" s="40"/>
      <c r="E23" s="40"/>
      <c r="F23" s="40"/>
      <c r="G23" s="40"/>
      <c r="H23" s="25">
        <f>H19+H20+H21+H22</f>
        <v>0</v>
      </c>
      <c r="I23" s="26">
        <f>I19+I20+I21+I22</f>
        <v>0</v>
      </c>
      <c r="J23">
        <v>5</v>
      </c>
    </row>
    <row r="24" spans="1:19">
      <c r="B24" s="2">
        <v>3</v>
      </c>
      <c r="C24" s="3" t="s">
        <v>69</v>
      </c>
      <c r="D24" s="5" t="s">
        <v>26</v>
      </c>
      <c r="G24" s="6">
        <v>462</v>
      </c>
      <c r="I24" s="4">
        <f>G24*H24</f>
        <v>0</v>
      </c>
      <c r="J24">
        <v>1</v>
      </c>
    </row>
    <row r="25" spans="1:19">
      <c r="D25" s="22" t="str">
        <f>SUBSTITUTE("Sp.mat: 0.00%",".",IF(VALUE("1.2")=1.2,".",","),2)</f>
        <v>Sp.mat: 0,00%</v>
      </c>
      <c r="F25" s="22" t="str">
        <f>SUBSTITUTE("Sp.man: 0.00%",".",IF(VALUE("1.2")=1.2,".",","),2)</f>
        <v>Sp.man: 0,00%</v>
      </c>
      <c r="G25" s="22" t="str">
        <f>SUBSTITUTE("Sp.uti: 0.00%",".",IF(VALUE("1.2")=1.2,".",","),2)</f>
        <v>Sp.uti: 0,00%</v>
      </c>
      <c r="I25" s="4">
        <f>G24*H25</f>
        <v>0</v>
      </c>
      <c r="J25">
        <v>2</v>
      </c>
    </row>
    <row r="26" spans="1:19">
      <c r="A26" s="41" t="s">
        <v>70</v>
      </c>
      <c r="B26" s="42"/>
      <c r="C26" s="42"/>
      <c r="D26" s="42"/>
      <c r="E26" s="42"/>
      <c r="F26" s="42"/>
      <c r="G26" s="42"/>
      <c r="I26" s="4">
        <f>G24*H26</f>
        <v>0</v>
      </c>
      <c r="J26">
        <v>3</v>
      </c>
      <c r="K26" s="4">
        <v>0</v>
      </c>
      <c r="L26" s="4">
        <v>0</v>
      </c>
      <c r="M26" s="4">
        <f>I26-K26-L26</f>
        <v>0</v>
      </c>
    </row>
    <row r="27" spans="1:19">
      <c r="A27" s="42"/>
      <c r="B27" s="42"/>
      <c r="C27" s="42"/>
      <c r="D27" s="42"/>
      <c r="E27" s="42"/>
      <c r="F27" s="42"/>
      <c r="G27" s="42"/>
      <c r="I27" s="4">
        <f>G24*H27</f>
        <v>0</v>
      </c>
      <c r="J27">
        <v>4</v>
      </c>
      <c r="N27" s="4">
        <f>IF(ISERR(SEARCH("TRA* 82",C24)),IF(Q27+R27+S27=0,0,I27*(Q27/(Q27+R27+S27))),I27)</f>
        <v>0</v>
      </c>
      <c r="O27" s="4">
        <f>IF(ISERR(SEARCH("TRA* 82",C24)),IF(Q27+R27+S27=0,0,I27*(R27/(Q27+R27+S27))),0)</f>
        <v>0</v>
      </c>
      <c r="P27" s="4">
        <f>IF(ISERR(SEARCH("TRA* 82",C24)),I27-N27-O27,0)</f>
        <v>0</v>
      </c>
      <c r="Q27" s="4">
        <v>0</v>
      </c>
      <c r="R27" s="4">
        <v>0</v>
      </c>
      <c r="S27" s="4">
        <v>0</v>
      </c>
    </row>
    <row r="28" spans="1:19">
      <c r="A28" s="39" t="s">
        <v>24</v>
      </c>
      <c r="B28" s="40"/>
      <c r="C28" s="40"/>
      <c r="D28" s="40"/>
      <c r="E28" s="40"/>
      <c r="F28" s="40"/>
      <c r="G28" s="40"/>
      <c r="H28" s="25">
        <f>H24+H25+H26+H27</f>
        <v>0</v>
      </c>
      <c r="I28" s="26">
        <f>I24+I25+I26+I27</f>
        <v>0</v>
      </c>
      <c r="J28">
        <v>5</v>
      </c>
    </row>
    <row r="29" spans="1:19">
      <c r="B29" s="2">
        <v>4</v>
      </c>
      <c r="C29" s="3" t="s">
        <v>149</v>
      </c>
      <c r="D29" s="5" t="s">
        <v>43</v>
      </c>
      <c r="G29" s="6">
        <v>2410</v>
      </c>
      <c r="I29" s="4">
        <f>G29*H29</f>
        <v>0</v>
      </c>
      <c r="J29">
        <v>1</v>
      </c>
    </row>
    <row r="30" spans="1:19">
      <c r="D30" s="22" t="str">
        <f>SUBSTITUTE("Sp.mat: 0.00%",".",IF(VALUE("1.2")=1.2,".",","),2)</f>
        <v>Sp.mat: 0,00%</v>
      </c>
      <c r="F30" s="22" t="str">
        <f>SUBSTITUTE("Sp.man: 0.00%",".",IF(VALUE("1.2")=1.2,".",","),2)</f>
        <v>Sp.man: 0,00%</v>
      </c>
      <c r="G30" s="22" t="str">
        <f>SUBSTITUTE("Sp.uti: 0.00%",".",IF(VALUE("1.2")=1.2,".",","),2)</f>
        <v>Sp.uti: 0,00%</v>
      </c>
      <c r="I30" s="4">
        <f>G29*H30</f>
        <v>0</v>
      </c>
      <c r="J30">
        <v>2</v>
      </c>
    </row>
    <row r="31" spans="1:19">
      <c r="A31" s="41" t="s">
        <v>150</v>
      </c>
      <c r="B31" s="42"/>
      <c r="C31" s="42"/>
      <c r="D31" s="42"/>
      <c r="E31" s="42"/>
      <c r="F31" s="42"/>
      <c r="G31" s="42"/>
      <c r="I31" s="4">
        <f>G29*H31</f>
        <v>0</v>
      </c>
      <c r="J31">
        <v>3</v>
      </c>
      <c r="K31" s="4">
        <v>0</v>
      </c>
      <c r="L31" s="4">
        <v>0</v>
      </c>
      <c r="M31" s="4">
        <f>I31-K31-L31</f>
        <v>0</v>
      </c>
    </row>
    <row r="32" spans="1:19">
      <c r="A32" s="42"/>
      <c r="B32" s="42"/>
      <c r="C32" s="42"/>
      <c r="D32" s="42"/>
      <c r="E32" s="42"/>
      <c r="F32" s="42"/>
      <c r="G32" s="42"/>
      <c r="I32" s="4">
        <f>G29*H32</f>
        <v>0</v>
      </c>
      <c r="J32">
        <v>4</v>
      </c>
      <c r="N32" s="4">
        <f>IF(ISERR(SEARCH("TRA* 82",C29)),IF(Q32+R32+S32=0,0,I32*(Q32/(Q32+R32+S32))),I32)</f>
        <v>0</v>
      </c>
      <c r="O32" s="4">
        <f>IF(ISERR(SEARCH("TRA* 82",C29)),IF(Q32+R32+S32=0,0,I32*(R32/(Q32+R32+S32))),0)</f>
        <v>0</v>
      </c>
      <c r="P32" s="4">
        <f>IF(ISERR(SEARCH("TRA* 82",C29)),I32-N32-O32,0)</f>
        <v>0</v>
      </c>
      <c r="Q32" s="4">
        <v>0</v>
      </c>
      <c r="R32" s="4">
        <v>0</v>
      </c>
      <c r="S32" s="4">
        <v>0</v>
      </c>
    </row>
    <row r="33" spans="1:19">
      <c r="A33" s="39" t="s">
        <v>24</v>
      </c>
      <c r="B33" s="40"/>
      <c r="C33" s="40"/>
      <c r="D33" s="40"/>
      <c r="E33" s="40"/>
      <c r="F33" s="40"/>
      <c r="G33" s="40"/>
      <c r="H33" s="25">
        <f>H29+H30+H31+H32</f>
        <v>0</v>
      </c>
      <c r="I33" s="26">
        <f>I29+I30+I31+I32</f>
        <v>0</v>
      </c>
      <c r="J33">
        <v>5</v>
      </c>
    </row>
    <row r="34" spans="1:19">
      <c r="B34" s="2">
        <v>5</v>
      </c>
      <c r="C34" s="3" t="s">
        <v>151</v>
      </c>
      <c r="D34" s="5" t="s">
        <v>43</v>
      </c>
      <c r="G34" s="6">
        <v>25</v>
      </c>
      <c r="I34" s="4">
        <f>G34*H34</f>
        <v>0</v>
      </c>
      <c r="J34">
        <v>1</v>
      </c>
    </row>
    <row r="35" spans="1:19">
      <c r="D35" s="22" t="str">
        <f>SUBSTITUTE("Sp.mat: 0.00%",".",IF(VALUE("1.2")=1.2,".",","),2)</f>
        <v>Sp.mat: 0,00%</v>
      </c>
      <c r="F35" s="22" t="str">
        <f>SUBSTITUTE("Sp.man: 0.00%",".",IF(VALUE("1.2")=1.2,".",","),2)</f>
        <v>Sp.man: 0,00%</v>
      </c>
      <c r="G35" s="22" t="str">
        <f>SUBSTITUTE("Sp.uti: 0.00%",".",IF(VALUE("1.2")=1.2,".",","),2)</f>
        <v>Sp.uti: 0,00%</v>
      </c>
      <c r="I35" s="4">
        <f>G34*H35</f>
        <v>0</v>
      </c>
      <c r="J35">
        <v>2</v>
      </c>
    </row>
    <row r="36" spans="1:19">
      <c r="A36" s="41" t="s">
        <v>152</v>
      </c>
      <c r="B36" s="42"/>
      <c r="C36" s="42"/>
      <c r="D36" s="42"/>
      <c r="E36" s="42"/>
      <c r="F36" s="42"/>
      <c r="G36" s="42"/>
      <c r="I36" s="4">
        <f>G34*H36</f>
        <v>0</v>
      </c>
      <c r="J36">
        <v>3</v>
      </c>
      <c r="K36" s="4">
        <v>0</v>
      </c>
      <c r="L36" s="4">
        <v>0</v>
      </c>
      <c r="M36" s="4">
        <f>I36-K36-L36</f>
        <v>0</v>
      </c>
    </row>
    <row r="37" spans="1:19">
      <c r="A37" s="42"/>
      <c r="B37" s="42"/>
      <c r="C37" s="42"/>
      <c r="D37" s="42"/>
      <c r="E37" s="42"/>
      <c r="F37" s="42"/>
      <c r="G37" s="42"/>
      <c r="I37" s="4">
        <f>G34*H37</f>
        <v>0</v>
      </c>
      <c r="J37">
        <v>4</v>
      </c>
      <c r="N37" s="4">
        <f>IF(ISERR(SEARCH("TRA* 82",C34)),IF(Q37+R37+S37=0,0,I37*(Q37/(Q37+R37+S37))),I37)</f>
        <v>0</v>
      </c>
      <c r="O37" s="4">
        <f>IF(ISERR(SEARCH("TRA* 82",C34)),IF(Q37+R37+S37=0,0,I37*(R37/(Q37+R37+S37))),0)</f>
        <v>0</v>
      </c>
      <c r="P37" s="4">
        <f>IF(ISERR(SEARCH("TRA* 82",C34)),I37-N37-O37,0)</f>
        <v>0</v>
      </c>
      <c r="Q37" s="4">
        <v>0</v>
      </c>
      <c r="R37" s="4">
        <v>0</v>
      </c>
      <c r="S37" s="4">
        <v>0</v>
      </c>
    </row>
    <row r="38" spans="1:19">
      <c r="A38" s="39" t="s">
        <v>24</v>
      </c>
      <c r="B38" s="40"/>
      <c r="C38" s="40"/>
      <c r="D38" s="40"/>
      <c r="E38" s="40"/>
      <c r="F38" s="40"/>
      <c r="G38" s="40"/>
      <c r="H38" s="25">
        <f>H34+H35+H36+H37</f>
        <v>0</v>
      </c>
      <c r="I38" s="26">
        <f>I34+I35+I36+I37</f>
        <v>0</v>
      </c>
      <c r="J38">
        <v>5</v>
      </c>
    </row>
    <row r="39" spans="1:19">
      <c r="B39" s="2">
        <v>6</v>
      </c>
      <c r="C39" s="3" t="s">
        <v>153</v>
      </c>
      <c r="D39" s="5" t="s">
        <v>43</v>
      </c>
      <c r="G39" s="6">
        <v>120</v>
      </c>
      <c r="I39" s="4">
        <f>G39*H39</f>
        <v>0</v>
      </c>
      <c r="J39">
        <v>1</v>
      </c>
    </row>
    <row r="40" spans="1:19">
      <c r="D40" s="22" t="str">
        <f>SUBSTITUTE("Sp.mat: 0.00%",".",IF(VALUE("1.2")=1.2,".",","),2)</f>
        <v>Sp.mat: 0,00%</v>
      </c>
      <c r="F40" s="22" t="str">
        <f>SUBSTITUTE("Sp.man: 0.00%",".",IF(VALUE("1.2")=1.2,".",","),2)</f>
        <v>Sp.man: 0,00%</v>
      </c>
      <c r="G40" s="22" t="str">
        <f>SUBSTITUTE("Sp.uti: 0.00%",".",IF(VALUE("1.2")=1.2,".",","),2)</f>
        <v>Sp.uti: 0,00%</v>
      </c>
      <c r="I40" s="4">
        <f>G39*H40</f>
        <v>0</v>
      </c>
      <c r="J40">
        <v>2</v>
      </c>
    </row>
    <row r="41" spans="1:19">
      <c r="A41" s="41" t="s">
        <v>154</v>
      </c>
      <c r="B41" s="42"/>
      <c r="C41" s="42"/>
      <c r="D41" s="42"/>
      <c r="E41" s="42"/>
      <c r="F41" s="42"/>
      <c r="G41" s="42"/>
      <c r="I41" s="4">
        <f>G39*H41</f>
        <v>0</v>
      </c>
      <c r="J41">
        <v>3</v>
      </c>
      <c r="K41" s="4">
        <v>0</v>
      </c>
      <c r="L41" s="4">
        <v>0</v>
      </c>
      <c r="M41" s="4">
        <f>I41-K41-L41</f>
        <v>0</v>
      </c>
    </row>
    <row r="42" spans="1:19">
      <c r="A42" s="42"/>
      <c r="B42" s="42"/>
      <c r="C42" s="42"/>
      <c r="D42" s="42"/>
      <c r="E42" s="42"/>
      <c r="F42" s="42"/>
      <c r="G42" s="42"/>
      <c r="I42" s="4">
        <f>G39*H42</f>
        <v>0</v>
      </c>
      <c r="J42">
        <v>4</v>
      </c>
      <c r="N42" s="4">
        <f>IF(ISERR(SEARCH("TRA* 82",C39)),IF(Q42+R42+S42=0,0,I42*(Q42/(Q42+R42+S42))),I42)</f>
        <v>0</v>
      </c>
      <c r="O42" s="4">
        <f>IF(ISERR(SEARCH("TRA* 82",C39)),IF(Q42+R42+S42=0,0,I42*(R42/(Q42+R42+S42))),0)</f>
        <v>0</v>
      </c>
      <c r="P42" s="4">
        <f>IF(ISERR(SEARCH("TRA* 82",C39)),I42-N42-O42,0)</f>
        <v>0</v>
      </c>
      <c r="Q42" s="4">
        <v>0</v>
      </c>
      <c r="R42" s="4">
        <v>0</v>
      </c>
      <c r="S42" s="4">
        <v>0</v>
      </c>
    </row>
    <row r="43" spans="1:19">
      <c r="A43" s="39" t="s">
        <v>24</v>
      </c>
      <c r="B43" s="40"/>
      <c r="C43" s="40"/>
      <c r="D43" s="40"/>
      <c r="E43" s="40"/>
      <c r="F43" s="40"/>
      <c r="G43" s="40"/>
      <c r="H43" s="25">
        <f>H39+H40+H41+H42</f>
        <v>0</v>
      </c>
      <c r="I43" s="26">
        <f>I39+I40+I41+I42</f>
        <v>0</v>
      </c>
      <c r="J43">
        <v>5</v>
      </c>
    </row>
    <row r="44" spans="1:19">
      <c r="B44" s="2">
        <v>7</v>
      </c>
      <c r="C44" s="3" t="s">
        <v>75</v>
      </c>
      <c r="D44" s="5" t="s">
        <v>76</v>
      </c>
      <c r="G44" s="6">
        <v>6</v>
      </c>
      <c r="I44" s="4">
        <f>G44*H44</f>
        <v>0</v>
      </c>
      <c r="J44">
        <v>1</v>
      </c>
    </row>
    <row r="45" spans="1:19">
      <c r="D45" s="22" t="str">
        <f>SUBSTITUTE("Sp.mat: 0.00%",".",IF(VALUE("1.2")=1.2,".",","),2)</f>
        <v>Sp.mat: 0,00%</v>
      </c>
      <c r="F45" s="22" t="str">
        <f>SUBSTITUTE("Sp.man: 0.00%",".",IF(VALUE("1.2")=1.2,".",","),2)</f>
        <v>Sp.man: 0,00%</v>
      </c>
      <c r="G45" s="22" t="str">
        <f>SUBSTITUTE("Sp.uti: 0.00%",".",IF(VALUE("1.2")=1.2,".",","),2)</f>
        <v>Sp.uti: 0,00%</v>
      </c>
      <c r="I45" s="4">
        <f>G44*H45</f>
        <v>0</v>
      </c>
      <c r="J45">
        <v>2</v>
      </c>
    </row>
    <row r="46" spans="1:19">
      <c r="A46" s="41" t="s">
        <v>77</v>
      </c>
      <c r="B46" s="42"/>
      <c r="C46" s="42"/>
      <c r="D46" s="42"/>
      <c r="E46" s="42"/>
      <c r="F46" s="42"/>
      <c r="G46" s="42"/>
      <c r="I46" s="4">
        <f>G44*H46</f>
        <v>0</v>
      </c>
      <c r="J46">
        <v>3</v>
      </c>
      <c r="K46" s="4">
        <v>0</v>
      </c>
      <c r="L46" s="4">
        <v>0</v>
      </c>
      <c r="M46" s="4">
        <f>I46-K46-L46</f>
        <v>0</v>
      </c>
    </row>
    <row r="47" spans="1:19">
      <c r="A47" s="42"/>
      <c r="B47" s="42"/>
      <c r="C47" s="42"/>
      <c r="D47" s="42"/>
      <c r="E47" s="42"/>
      <c r="F47" s="42"/>
      <c r="G47" s="42"/>
      <c r="I47" s="4">
        <f>G44*H47</f>
        <v>0</v>
      </c>
      <c r="J47">
        <v>4</v>
      </c>
      <c r="N47" s="4">
        <f>IF(ISERR(SEARCH("TRA* 82",C44)),IF(Q47+R47+S47=0,0,I47*(Q47/(Q47+R47+S47))),I47)</f>
        <v>0</v>
      </c>
      <c r="O47" s="4">
        <f>IF(ISERR(SEARCH("TRA* 82",C44)),IF(Q47+R47+S47=0,0,I47*(R47/(Q47+R47+S47))),0)</f>
        <v>0</v>
      </c>
      <c r="P47" s="4">
        <f>IF(ISERR(SEARCH("TRA* 82",C44)),I47-N47-O47,0)</f>
        <v>0</v>
      </c>
      <c r="Q47" s="4">
        <v>0</v>
      </c>
      <c r="R47" s="4">
        <v>0</v>
      </c>
      <c r="S47" s="4">
        <v>0</v>
      </c>
    </row>
    <row r="48" spans="1:19">
      <c r="A48" s="39" t="s">
        <v>24</v>
      </c>
      <c r="B48" s="40"/>
      <c r="C48" s="40"/>
      <c r="D48" s="40"/>
      <c r="E48" s="40"/>
      <c r="F48" s="40"/>
      <c r="G48" s="40"/>
      <c r="H48" s="25">
        <f>H44+H45+H46+H47</f>
        <v>0</v>
      </c>
      <c r="I48" s="26">
        <f>I44+I45+I46+I47</f>
        <v>0</v>
      </c>
      <c r="J48">
        <v>5</v>
      </c>
    </row>
    <row r="49" spans="1:19">
      <c r="B49" s="2">
        <v>8</v>
      </c>
      <c r="C49" s="3" t="s">
        <v>78</v>
      </c>
      <c r="D49" s="5" t="s">
        <v>79</v>
      </c>
      <c r="G49" s="6">
        <v>1728</v>
      </c>
      <c r="I49" s="4">
        <f>G49*H49</f>
        <v>0</v>
      </c>
      <c r="J49">
        <v>1</v>
      </c>
    </row>
    <row r="50" spans="1:19">
      <c r="D50" s="22" t="str">
        <f>SUBSTITUTE("Sp.mat: 0.00%",".",IF(VALUE("1.2")=1.2,".",","),2)</f>
        <v>Sp.mat: 0,00%</v>
      </c>
      <c r="F50" s="22" t="str">
        <f>SUBSTITUTE("Sp.man: 0.00%",".",IF(VALUE("1.2")=1.2,".",","),2)</f>
        <v>Sp.man: 0,00%</v>
      </c>
      <c r="G50" s="22" t="str">
        <f>SUBSTITUTE("Sp.uti: 0.00%",".",IF(VALUE("1.2")=1.2,".",","),2)</f>
        <v>Sp.uti: 0,00%</v>
      </c>
      <c r="I50" s="4">
        <f>G49*H50</f>
        <v>0</v>
      </c>
      <c r="J50">
        <v>2</v>
      </c>
    </row>
    <row r="51" spans="1:19">
      <c r="A51" s="41" t="s">
        <v>80</v>
      </c>
      <c r="B51" s="42"/>
      <c r="C51" s="42"/>
      <c r="D51" s="42"/>
      <c r="E51" s="42"/>
      <c r="F51" s="42"/>
      <c r="G51" s="42"/>
      <c r="I51" s="4">
        <f>G49*H51</f>
        <v>0</v>
      </c>
      <c r="J51">
        <v>3</v>
      </c>
      <c r="K51" s="4">
        <v>0</v>
      </c>
      <c r="L51" s="4">
        <v>0</v>
      </c>
      <c r="M51" s="4">
        <f>I51-K51-L51</f>
        <v>0</v>
      </c>
    </row>
    <row r="52" spans="1:19">
      <c r="A52" s="42"/>
      <c r="B52" s="42"/>
      <c r="C52" s="42"/>
      <c r="D52" s="42"/>
      <c r="E52" s="42"/>
      <c r="F52" s="42"/>
      <c r="G52" s="42"/>
      <c r="I52" s="4">
        <f>G49*H52</f>
        <v>0</v>
      </c>
      <c r="J52">
        <v>4</v>
      </c>
      <c r="N52" s="4">
        <f>IF(ISERR(SEARCH("TRA* 82",C49)),IF(Q52+R52+S52=0,0,I52*(Q52/(Q52+R52+S52))),I52)</f>
        <v>0</v>
      </c>
      <c r="O52" s="4">
        <f>IF(ISERR(SEARCH("TRA* 82",C49)),IF(Q52+R52+S52=0,0,I52*(R52/(Q52+R52+S52))),0)</f>
        <v>0</v>
      </c>
      <c r="P52" s="4">
        <f>IF(ISERR(SEARCH("TRA* 82",C49)),I52-N52-O52,0)</f>
        <v>0</v>
      </c>
      <c r="Q52" s="4">
        <v>0</v>
      </c>
      <c r="R52" s="4">
        <v>0</v>
      </c>
      <c r="S52" s="4">
        <v>0</v>
      </c>
    </row>
    <row r="53" spans="1:19">
      <c r="A53" s="39" t="s">
        <v>24</v>
      </c>
      <c r="B53" s="40"/>
      <c r="C53" s="40"/>
      <c r="D53" s="40"/>
      <c r="E53" s="40"/>
      <c r="F53" s="40"/>
      <c r="G53" s="40"/>
      <c r="H53" s="25">
        <f>H49+H50+H51+H52</f>
        <v>0</v>
      </c>
      <c r="I53" s="26">
        <f>I49+I50+I51+I52</f>
        <v>0</v>
      </c>
      <c r="J53">
        <v>5</v>
      </c>
    </row>
    <row r="54" spans="1:19">
      <c r="B54" s="2">
        <v>9</v>
      </c>
      <c r="C54" s="3" t="s">
        <v>81</v>
      </c>
      <c r="D54" s="5" t="s">
        <v>76</v>
      </c>
      <c r="G54" s="6">
        <v>6</v>
      </c>
      <c r="I54" s="4">
        <f>G54*H54</f>
        <v>0</v>
      </c>
      <c r="J54">
        <v>1</v>
      </c>
    </row>
    <row r="55" spans="1:19">
      <c r="D55" s="22" t="str">
        <f>SUBSTITUTE("Sp.mat: 0.00%",".",IF(VALUE("1.2")=1.2,".",","),2)</f>
        <v>Sp.mat: 0,00%</v>
      </c>
      <c r="F55" s="22" t="str">
        <f>SUBSTITUTE("Sp.man: 0.00%",".",IF(VALUE("1.2")=1.2,".",","),2)</f>
        <v>Sp.man: 0,00%</v>
      </c>
      <c r="G55" s="22" t="str">
        <f>SUBSTITUTE("Sp.uti: 0.00%",".",IF(VALUE("1.2")=1.2,".",","),2)</f>
        <v>Sp.uti: 0,00%</v>
      </c>
      <c r="I55" s="4">
        <f>G54*H55</f>
        <v>0</v>
      </c>
      <c r="J55">
        <v>2</v>
      </c>
    </row>
    <row r="56" spans="1:19">
      <c r="A56" s="41" t="s">
        <v>82</v>
      </c>
      <c r="B56" s="42"/>
      <c r="C56" s="42"/>
      <c r="D56" s="42"/>
      <c r="E56" s="42"/>
      <c r="F56" s="42"/>
      <c r="G56" s="42"/>
      <c r="I56" s="4">
        <f>G54*H56</f>
        <v>0</v>
      </c>
      <c r="J56">
        <v>3</v>
      </c>
      <c r="K56" s="4">
        <v>20.64</v>
      </c>
      <c r="L56" s="4">
        <v>0</v>
      </c>
      <c r="M56" s="4">
        <f>I56-K56-L56</f>
        <v>-20.64</v>
      </c>
    </row>
    <row r="57" spans="1:19">
      <c r="A57" s="42"/>
      <c r="B57" s="42"/>
      <c r="C57" s="42"/>
      <c r="D57" s="42"/>
      <c r="E57" s="42"/>
      <c r="F57" s="42"/>
      <c r="G57" s="42"/>
      <c r="I57" s="4">
        <f>G54*H57</f>
        <v>0</v>
      </c>
      <c r="J57">
        <v>4</v>
      </c>
      <c r="N57" s="4">
        <f>IF(ISERR(SEARCH("TRA* 82",C54)),IF(Q57+R57+S57=0,0,I57*(Q57/(Q57+R57+S57))),I57)</f>
        <v>0</v>
      </c>
      <c r="O57" s="4">
        <f>IF(ISERR(SEARCH("TRA* 82",C54)),IF(Q57+R57+S57=0,0,I57*(R57/(Q57+R57+S57))),0)</f>
        <v>0</v>
      </c>
      <c r="P57" s="4">
        <f>IF(ISERR(SEARCH("TRA* 82",C54)),I57-N57-O57,0)</f>
        <v>0</v>
      </c>
      <c r="Q57" s="4">
        <v>0</v>
      </c>
      <c r="R57" s="4">
        <v>0</v>
      </c>
      <c r="S57" s="4">
        <v>0</v>
      </c>
    </row>
    <row r="58" spans="1:19">
      <c r="A58" s="39" t="s">
        <v>24</v>
      </c>
      <c r="B58" s="40"/>
      <c r="C58" s="40"/>
      <c r="D58" s="40"/>
      <c r="E58" s="40"/>
      <c r="F58" s="40"/>
      <c r="G58" s="40"/>
      <c r="H58" s="25">
        <f>H54+H55+H56+H57</f>
        <v>0</v>
      </c>
      <c r="I58" s="26">
        <f>I54+I55+I56+I57</f>
        <v>0</v>
      </c>
      <c r="J58">
        <v>5</v>
      </c>
    </row>
    <row r="59" spans="1:19">
      <c r="B59" s="2">
        <v>10</v>
      </c>
      <c r="C59" s="3" t="s">
        <v>155</v>
      </c>
      <c r="D59" s="5" t="s">
        <v>84</v>
      </c>
      <c r="G59" s="6">
        <v>38280</v>
      </c>
      <c r="I59" s="4">
        <f>G59*H59</f>
        <v>0</v>
      </c>
      <c r="J59">
        <v>1</v>
      </c>
    </row>
    <row r="60" spans="1:19">
      <c r="D60" s="22" t="str">
        <f>SUBSTITUTE("Sp.mat: 0.00%",".",IF(VALUE("1.2")=1.2,".",","),2)</f>
        <v>Sp.mat: 0,00%</v>
      </c>
      <c r="F60" s="22" t="str">
        <f>SUBSTITUTE("Sp.man: 0.00%",".",IF(VALUE("1.2")=1.2,".",","),2)</f>
        <v>Sp.man: 0,00%</v>
      </c>
      <c r="G60" s="22" t="str">
        <f>SUBSTITUTE("Sp.uti: 0.00%",".",IF(VALUE("1.2")=1.2,".",","),2)</f>
        <v>Sp.uti: 0,00%</v>
      </c>
      <c r="I60" s="4">
        <f>G59*H60</f>
        <v>0</v>
      </c>
      <c r="J60">
        <v>2</v>
      </c>
    </row>
    <row r="61" spans="1:19">
      <c r="A61" s="41" t="s">
        <v>156</v>
      </c>
      <c r="B61" s="42"/>
      <c r="C61" s="42"/>
      <c r="D61" s="42"/>
      <c r="E61" s="42"/>
      <c r="F61" s="42"/>
      <c r="G61" s="42"/>
      <c r="I61" s="4">
        <f>G59*H61</f>
        <v>0</v>
      </c>
      <c r="J61">
        <v>3</v>
      </c>
      <c r="K61" s="4">
        <v>0</v>
      </c>
      <c r="L61" s="4">
        <v>0</v>
      </c>
      <c r="M61" s="4">
        <f>I61-K61-L61</f>
        <v>0</v>
      </c>
    </row>
    <row r="62" spans="1:19">
      <c r="A62" s="42"/>
      <c r="B62" s="42"/>
      <c r="C62" s="42"/>
      <c r="D62" s="42"/>
      <c r="E62" s="42"/>
      <c r="F62" s="42"/>
      <c r="G62" s="42"/>
      <c r="I62" s="4">
        <f>G59*H62</f>
        <v>0</v>
      </c>
      <c r="J62">
        <v>4</v>
      </c>
      <c r="N62" s="4">
        <f>IF(ISERR(SEARCH("TRA* 82",C59)),IF(Q62+R62+S62=0,0,I62*(Q62/(Q62+R62+S62))),I62)</f>
        <v>0</v>
      </c>
      <c r="O62" s="4">
        <f>IF(ISERR(SEARCH("TRA* 82",C59)),IF(Q62+R62+S62=0,0,I62*(R62/(Q62+R62+S62))),0)</f>
        <v>0</v>
      </c>
      <c r="P62" s="4">
        <f>IF(ISERR(SEARCH("TRA* 82",C59)),I62-N62-O62,0)</f>
        <v>0</v>
      </c>
      <c r="Q62" s="4">
        <v>0</v>
      </c>
      <c r="R62" s="4">
        <v>0</v>
      </c>
      <c r="S62" s="4">
        <v>0</v>
      </c>
    </row>
    <row r="63" spans="1:19">
      <c r="A63" s="39" t="s">
        <v>24</v>
      </c>
      <c r="B63" s="40"/>
      <c r="C63" s="40"/>
      <c r="D63" s="40"/>
      <c r="E63" s="40"/>
      <c r="F63" s="40"/>
      <c r="G63" s="40"/>
      <c r="H63" s="25">
        <f>H59+H60+H61+H62</f>
        <v>0</v>
      </c>
      <c r="I63" s="26">
        <f>I59+I60+I61+I62</f>
        <v>0</v>
      </c>
      <c r="J63">
        <v>5</v>
      </c>
    </row>
    <row r="64" spans="1:19">
      <c r="B64" s="2">
        <v>11</v>
      </c>
      <c r="C64" s="3" t="s">
        <v>157</v>
      </c>
      <c r="D64" s="5" t="s">
        <v>84</v>
      </c>
      <c r="G64" s="6">
        <v>7420</v>
      </c>
      <c r="I64" s="4">
        <f>G64*H64</f>
        <v>0</v>
      </c>
      <c r="J64">
        <v>1</v>
      </c>
    </row>
    <row r="65" spans="1:19">
      <c r="D65" s="22" t="str">
        <f>SUBSTITUTE("Sp.mat: 0.00%",".",IF(VALUE("1.2")=1.2,".",","),2)</f>
        <v>Sp.mat: 0,00%</v>
      </c>
      <c r="F65" s="22" t="str">
        <f>SUBSTITUTE("Sp.man: 0.00%",".",IF(VALUE("1.2")=1.2,".",","),2)</f>
        <v>Sp.man: 0,00%</v>
      </c>
      <c r="G65" s="22" t="str">
        <f>SUBSTITUTE("Sp.uti: 0.00%",".",IF(VALUE("1.2")=1.2,".",","),2)</f>
        <v>Sp.uti: 0,00%</v>
      </c>
      <c r="I65" s="4">
        <f>G64*H65</f>
        <v>0</v>
      </c>
      <c r="J65">
        <v>2</v>
      </c>
    </row>
    <row r="66" spans="1:19">
      <c r="A66" s="41" t="s">
        <v>158</v>
      </c>
      <c r="B66" s="42"/>
      <c r="C66" s="42"/>
      <c r="D66" s="42"/>
      <c r="E66" s="42"/>
      <c r="F66" s="42"/>
      <c r="G66" s="42"/>
      <c r="I66" s="4">
        <f>G64*H66</f>
        <v>0</v>
      </c>
      <c r="J66">
        <v>3</v>
      </c>
      <c r="K66" s="4">
        <v>0</v>
      </c>
      <c r="L66" s="4">
        <v>1884.24964</v>
      </c>
      <c r="M66" s="4">
        <f>I66-K66-L66</f>
        <v>-1884.24964</v>
      </c>
    </row>
    <row r="67" spans="1:19">
      <c r="A67" s="42"/>
      <c r="B67" s="42"/>
      <c r="C67" s="42"/>
      <c r="D67" s="42"/>
      <c r="E67" s="42"/>
      <c r="F67" s="42"/>
      <c r="G67" s="42"/>
      <c r="I67" s="4">
        <f>G64*H67</f>
        <v>0</v>
      </c>
      <c r="J67">
        <v>4</v>
      </c>
      <c r="N67" s="4">
        <f>IF(ISERR(SEARCH("TRA* 82",C64)),IF(Q67+R67+S67=0,0,I67*(Q67/(Q67+R67+S67))),I67)</f>
        <v>0</v>
      </c>
      <c r="O67" s="4">
        <f>IF(ISERR(SEARCH("TRA* 82",C64)),IF(Q67+R67+S67=0,0,I67*(R67/(Q67+R67+S67))),0)</f>
        <v>0</v>
      </c>
      <c r="P67" s="4">
        <f>IF(ISERR(SEARCH("TRA* 82",C64)),I67-N67-O67,0)</f>
        <v>0</v>
      </c>
      <c r="Q67" s="4">
        <v>0</v>
      </c>
      <c r="R67" s="4">
        <v>0</v>
      </c>
      <c r="S67" s="4">
        <v>0</v>
      </c>
    </row>
    <row r="68" spans="1:19">
      <c r="A68" s="39" t="s">
        <v>159</v>
      </c>
      <c r="B68" s="40"/>
      <c r="C68" s="40"/>
      <c r="D68" s="40"/>
      <c r="E68" s="40"/>
      <c r="F68" s="40"/>
      <c r="G68" s="40"/>
      <c r="H68" s="25">
        <f>H64+H65+H66+H67</f>
        <v>0</v>
      </c>
      <c r="I68" s="26">
        <f>I64+I65+I66+I67</f>
        <v>0</v>
      </c>
      <c r="J68">
        <v>5</v>
      </c>
    </row>
    <row r="69" spans="1:19">
      <c r="B69" s="2">
        <v>12</v>
      </c>
      <c r="C69" s="3" t="s">
        <v>160</v>
      </c>
      <c r="D69" s="5" t="s">
        <v>84</v>
      </c>
      <c r="G69" s="6">
        <v>23580</v>
      </c>
      <c r="I69" s="4">
        <f>G69*H69</f>
        <v>0</v>
      </c>
      <c r="J69">
        <v>1</v>
      </c>
    </row>
    <row r="70" spans="1:19">
      <c r="D70" s="22" t="str">
        <f>SUBSTITUTE("Sp.mat: 0.00%",".",IF(VALUE("1.2")=1.2,".",","),2)</f>
        <v>Sp.mat: 0,00%</v>
      </c>
      <c r="F70" s="22" t="str">
        <f>SUBSTITUTE("Sp.man: 0.00%",".",IF(VALUE("1.2")=1.2,".",","),2)</f>
        <v>Sp.man: 0,00%</v>
      </c>
      <c r="G70" s="22" t="str">
        <f>SUBSTITUTE("Sp.uti: 0.00%",".",IF(VALUE("1.2")=1.2,".",","),2)</f>
        <v>Sp.uti: 0,00%</v>
      </c>
      <c r="I70" s="4">
        <f>G69*H70</f>
        <v>0</v>
      </c>
      <c r="J70">
        <v>2</v>
      </c>
    </row>
    <row r="71" spans="1:19">
      <c r="A71" s="41" t="s">
        <v>161</v>
      </c>
      <c r="B71" s="42"/>
      <c r="C71" s="42"/>
      <c r="D71" s="42"/>
      <c r="E71" s="42"/>
      <c r="F71" s="42"/>
      <c r="G71" s="42"/>
      <c r="I71" s="4">
        <f>G69*H71</f>
        <v>0</v>
      </c>
      <c r="J71">
        <v>3</v>
      </c>
      <c r="K71" s="4">
        <v>0</v>
      </c>
      <c r="L71" s="4">
        <v>5987.9523600000002</v>
      </c>
      <c r="M71" s="4">
        <f>I71-K71-L71</f>
        <v>-5987.9523600000002</v>
      </c>
    </row>
    <row r="72" spans="1:19">
      <c r="A72" s="42"/>
      <c r="B72" s="42"/>
      <c r="C72" s="42"/>
      <c r="D72" s="42"/>
      <c r="E72" s="42"/>
      <c r="F72" s="42"/>
      <c r="G72" s="42"/>
      <c r="I72" s="4">
        <f>G69*H72</f>
        <v>0</v>
      </c>
      <c r="J72">
        <v>4</v>
      </c>
      <c r="N72" s="4">
        <f>IF(ISERR(SEARCH("TRA* 82",C69)),IF(Q72+R72+S72=0,0,I72*(Q72/(Q72+R72+S72))),I72)</f>
        <v>0</v>
      </c>
      <c r="O72" s="4">
        <f>IF(ISERR(SEARCH("TRA* 82",C69)),IF(Q72+R72+S72=0,0,I72*(R72/(Q72+R72+S72))),0)</f>
        <v>0</v>
      </c>
      <c r="P72" s="4">
        <f>IF(ISERR(SEARCH("TRA* 82",C69)),I72-N72-O72,0)</f>
        <v>0</v>
      </c>
      <c r="Q72" s="4">
        <v>0</v>
      </c>
      <c r="R72" s="4">
        <v>0</v>
      </c>
      <c r="S72" s="4">
        <v>0</v>
      </c>
    </row>
    <row r="73" spans="1:19">
      <c r="A73" s="39" t="s">
        <v>88</v>
      </c>
      <c r="B73" s="40"/>
      <c r="C73" s="40"/>
      <c r="D73" s="40"/>
      <c r="E73" s="40"/>
      <c r="F73" s="40"/>
      <c r="G73" s="40"/>
      <c r="H73" s="25">
        <f>H69+H70+H71+H72</f>
        <v>0</v>
      </c>
      <c r="I73" s="26">
        <f>I69+I70+I71+I72</f>
        <v>0</v>
      </c>
      <c r="J73">
        <v>5</v>
      </c>
    </row>
    <row r="74" spans="1:19">
      <c r="B74" s="2">
        <v>13</v>
      </c>
      <c r="C74" s="3" t="s">
        <v>162</v>
      </c>
      <c r="D74" s="5" t="s">
        <v>84</v>
      </c>
      <c r="G74" s="6">
        <v>7280</v>
      </c>
      <c r="I74" s="4">
        <f>G74*H74</f>
        <v>0</v>
      </c>
      <c r="J74">
        <v>1</v>
      </c>
    </row>
    <row r="75" spans="1:19">
      <c r="D75" s="22" t="str">
        <f>SUBSTITUTE("Sp.mat: 0.00%",".",IF(VALUE("1.2")=1.2,".",","),2)</f>
        <v>Sp.mat: 0,00%</v>
      </c>
      <c r="F75" s="22" t="str">
        <f>SUBSTITUTE("Sp.man: 0.00%",".",IF(VALUE("1.2")=1.2,".",","),2)</f>
        <v>Sp.man: 0,00%</v>
      </c>
      <c r="G75" s="22" t="str">
        <f>SUBSTITUTE("Sp.uti: 0.00%",".",IF(VALUE("1.2")=1.2,".",","),2)</f>
        <v>Sp.uti: 0,00%</v>
      </c>
      <c r="I75" s="4">
        <f>G74*H75</f>
        <v>0</v>
      </c>
      <c r="J75">
        <v>2</v>
      </c>
    </row>
    <row r="76" spans="1:19">
      <c r="A76" s="41" t="s">
        <v>163</v>
      </c>
      <c r="B76" s="42"/>
      <c r="C76" s="42"/>
      <c r="D76" s="42"/>
      <c r="E76" s="42"/>
      <c r="F76" s="42"/>
      <c r="G76" s="42"/>
      <c r="I76" s="4">
        <f>G74*H76</f>
        <v>0</v>
      </c>
      <c r="J76">
        <v>3</v>
      </c>
      <c r="K76" s="4">
        <v>0</v>
      </c>
      <c r="L76" s="4">
        <v>1848.69776</v>
      </c>
      <c r="M76" s="4">
        <f>I76-K76-L76</f>
        <v>-1848.69776</v>
      </c>
    </row>
    <row r="77" spans="1:19">
      <c r="A77" s="42"/>
      <c r="B77" s="42"/>
      <c r="C77" s="42"/>
      <c r="D77" s="42"/>
      <c r="E77" s="42"/>
      <c r="F77" s="42"/>
      <c r="G77" s="42"/>
      <c r="I77" s="4">
        <f>G74*H77</f>
        <v>0</v>
      </c>
      <c r="J77">
        <v>4</v>
      </c>
      <c r="N77" s="4">
        <f>IF(ISERR(SEARCH("TRA* 82",C74)),IF(Q77+R77+S77=0,0,I77*(Q77/(Q77+R77+S77))),I77)</f>
        <v>0</v>
      </c>
      <c r="O77" s="4">
        <f>IF(ISERR(SEARCH("TRA* 82",C74)),IF(Q77+R77+S77=0,0,I77*(R77/(Q77+R77+S77))),0)</f>
        <v>0</v>
      </c>
      <c r="P77" s="4">
        <f>IF(ISERR(SEARCH("TRA* 82",C74)),I77-N77-O77,0)</f>
        <v>0</v>
      </c>
      <c r="Q77" s="4">
        <v>0</v>
      </c>
      <c r="R77" s="4">
        <v>0</v>
      </c>
      <c r="S77" s="4">
        <v>0</v>
      </c>
    </row>
    <row r="78" spans="1:19">
      <c r="A78" s="39" t="s">
        <v>88</v>
      </c>
      <c r="B78" s="40"/>
      <c r="C78" s="40"/>
      <c r="D78" s="40"/>
      <c r="E78" s="40"/>
      <c r="F78" s="40"/>
      <c r="G78" s="40"/>
      <c r="H78" s="25">
        <f>H74+H75+H76+H77</f>
        <v>0</v>
      </c>
      <c r="I78" s="26">
        <f>I74+I75+I76+I77</f>
        <v>0</v>
      </c>
      <c r="J78">
        <v>5</v>
      </c>
    </row>
    <row r="79" spans="1:19">
      <c r="B79" s="2">
        <v>14</v>
      </c>
      <c r="C79" s="3" t="s">
        <v>164</v>
      </c>
      <c r="D79" s="5" t="s">
        <v>84</v>
      </c>
      <c r="G79" s="6">
        <v>5000</v>
      </c>
      <c r="I79" s="4">
        <f>G79*H79</f>
        <v>0</v>
      </c>
      <c r="J79">
        <v>1</v>
      </c>
    </row>
    <row r="80" spans="1:19">
      <c r="D80" s="22" t="str">
        <f>SUBSTITUTE("Sp.mat: 0.00%",".",IF(VALUE("1.2")=1.2,".",","),2)</f>
        <v>Sp.mat: 0,00%</v>
      </c>
      <c r="F80" s="22" t="str">
        <f>SUBSTITUTE("Sp.man: 0.00%",".",IF(VALUE("1.2")=1.2,".",","),2)</f>
        <v>Sp.man: 0,00%</v>
      </c>
      <c r="G80" s="22" t="str">
        <f>SUBSTITUTE("Sp.uti: 0.00%",".",IF(VALUE("1.2")=1.2,".",","),2)</f>
        <v>Sp.uti: 0,00%</v>
      </c>
      <c r="I80" s="4">
        <f>G79*H80</f>
        <v>0</v>
      </c>
      <c r="J80">
        <v>2</v>
      </c>
    </row>
    <row r="81" spans="1:19">
      <c r="A81" s="41" t="s">
        <v>165</v>
      </c>
      <c r="B81" s="42"/>
      <c r="C81" s="42"/>
      <c r="D81" s="42"/>
      <c r="E81" s="42"/>
      <c r="F81" s="42"/>
      <c r="G81" s="42"/>
      <c r="I81" s="4">
        <f>G79*H81</f>
        <v>0</v>
      </c>
      <c r="J81">
        <v>3</v>
      </c>
      <c r="K81" s="4">
        <v>0</v>
      </c>
      <c r="L81" s="4">
        <v>0</v>
      </c>
      <c r="M81" s="4">
        <f>I81-K81-L81</f>
        <v>0</v>
      </c>
    </row>
    <row r="82" spans="1:19">
      <c r="A82" s="42"/>
      <c r="B82" s="42"/>
      <c r="C82" s="42"/>
      <c r="D82" s="42"/>
      <c r="E82" s="42"/>
      <c r="F82" s="42"/>
      <c r="G82" s="42"/>
      <c r="I82" s="4">
        <f>G79*H82</f>
        <v>0</v>
      </c>
      <c r="J82">
        <v>4</v>
      </c>
      <c r="N82" s="4">
        <f>IF(ISERR(SEARCH("TRA* 82",C79)),IF(Q82+R82+S82=0,0,I82*(Q82/(Q82+R82+S82))),I82)</f>
        <v>0</v>
      </c>
      <c r="O82" s="4">
        <f>IF(ISERR(SEARCH("TRA* 82",C79)),IF(Q82+R82+S82=0,0,I82*(R82/(Q82+R82+S82))),0)</f>
        <v>0</v>
      </c>
      <c r="P82" s="4">
        <f>IF(ISERR(SEARCH("TRA* 82",C79)),I82-N82-O82,0)</f>
        <v>0</v>
      </c>
      <c r="Q82" s="4">
        <v>0</v>
      </c>
      <c r="R82" s="4">
        <v>0</v>
      </c>
      <c r="S82" s="4">
        <v>0</v>
      </c>
    </row>
    <row r="83" spans="1:19">
      <c r="A83" s="44" t="s">
        <v>99</v>
      </c>
      <c r="B83" s="45"/>
      <c r="C83" s="45"/>
      <c r="D83" s="45"/>
      <c r="E83" s="45"/>
      <c r="F83" s="45"/>
      <c r="G83" s="45"/>
      <c r="H83" s="27">
        <f>H79+H80+H81+H82</f>
        <v>0</v>
      </c>
      <c r="I83" s="28">
        <f>I79+I80+I81+I82</f>
        <v>0</v>
      </c>
      <c r="J83">
        <v>5</v>
      </c>
    </row>
    <row r="84" spans="1:19">
      <c r="A84" s="46" t="s">
        <v>166</v>
      </c>
      <c r="B84" s="46"/>
      <c r="C84" s="46"/>
      <c r="D84" s="46"/>
      <c r="E84" s="46"/>
      <c r="F84" s="46"/>
      <c r="G84" s="46"/>
      <c r="H84" s="46"/>
      <c r="I84" s="46"/>
    </row>
    <row r="85" spans="1:19">
      <c r="B85" s="2">
        <v>15</v>
      </c>
      <c r="C85" s="3" t="s">
        <v>167</v>
      </c>
      <c r="D85" s="5" t="s">
        <v>34</v>
      </c>
      <c r="G85" s="6">
        <v>5</v>
      </c>
      <c r="I85" s="4">
        <f>G85*H85</f>
        <v>0</v>
      </c>
      <c r="J85">
        <v>1</v>
      </c>
    </row>
    <row r="86" spans="1:19">
      <c r="D86" s="22" t="str">
        <f>SUBSTITUTE("Sp.mat: 0.00%",".",IF(VALUE("1.2")=1.2,".",","),2)</f>
        <v>Sp.mat: 0,00%</v>
      </c>
      <c r="F86" s="22" t="str">
        <f>SUBSTITUTE("Sp.man: 0.00%",".",IF(VALUE("1.2")=1.2,".",","),2)</f>
        <v>Sp.man: 0,00%</v>
      </c>
      <c r="G86" s="22" t="str">
        <f>SUBSTITUTE("Sp.uti: 0.00%",".",IF(VALUE("1.2")=1.2,".",","),2)</f>
        <v>Sp.uti: 0,00%</v>
      </c>
      <c r="I86" s="4">
        <f>G85*H86</f>
        <v>0</v>
      </c>
      <c r="J86">
        <v>2</v>
      </c>
    </row>
    <row r="87" spans="1:19">
      <c r="A87" s="41" t="s">
        <v>168</v>
      </c>
      <c r="B87" s="42"/>
      <c r="C87" s="42"/>
      <c r="D87" s="42"/>
      <c r="E87" s="42"/>
      <c r="F87" s="42"/>
      <c r="G87" s="42"/>
      <c r="I87" s="4">
        <f>G85*H87</f>
        <v>0</v>
      </c>
      <c r="J87">
        <v>3</v>
      </c>
      <c r="K87" s="4">
        <v>0</v>
      </c>
      <c r="L87" s="4">
        <v>0</v>
      </c>
      <c r="M87" s="4">
        <f>I87-K87-L87</f>
        <v>0</v>
      </c>
    </row>
    <row r="88" spans="1:19">
      <c r="A88" s="42"/>
      <c r="B88" s="42"/>
      <c r="C88" s="42"/>
      <c r="D88" s="42"/>
      <c r="E88" s="42"/>
      <c r="F88" s="42"/>
      <c r="G88" s="42"/>
      <c r="I88" s="4">
        <f>G85*H88</f>
        <v>0</v>
      </c>
      <c r="J88">
        <v>4</v>
      </c>
      <c r="N88" s="4">
        <f>IF(ISERR(SEARCH("TRA* 82",C85)),IF(Q88+R88+S88=0,0,I88*(Q88/(Q88+R88+S88))),I88)</f>
        <v>0</v>
      </c>
      <c r="O88" s="4">
        <f>IF(ISERR(SEARCH("TRA* 82",C85)),IF(Q88+R88+S88=0,0,I88*(R88/(Q88+R88+S88))),0)</f>
        <v>0</v>
      </c>
      <c r="P88" s="4">
        <f>IF(ISERR(SEARCH("TRA* 82",C85)),I88-N88-O88,0)</f>
        <v>0</v>
      </c>
      <c r="Q88" s="4">
        <v>0</v>
      </c>
      <c r="R88" s="4">
        <v>0</v>
      </c>
      <c r="S88" s="4">
        <v>0</v>
      </c>
    </row>
    <row r="89" spans="1:19">
      <c r="A89" s="39" t="s">
        <v>24</v>
      </c>
      <c r="B89" s="40"/>
      <c r="C89" s="40"/>
      <c r="D89" s="40"/>
      <c r="E89" s="40"/>
      <c r="F89" s="40"/>
      <c r="G89" s="40"/>
      <c r="H89" s="25">
        <f>H85+H86+H87+H88</f>
        <v>0</v>
      </c>
      <c r="I89" s="26">
        <f>I85+I86+I87+I88</f>
        <v>0</v>
      </c>
      <c r="J89">
        <v>5</v>
      </c>
    </row>
    <row r="90" spans="1:19">
      <c r="B90" s="2">
        <v>16</v>
      </c>
      <c r="C90" s="3" t="s">
        <v>169</v>
      </c>
      <c r="D90" s="5" t="s">
        <v>34</v>
      </c>
      <c r="G90" s="6">
        <v>5</v>
      </c>
      <c r="I90" s="4">
        <f>G90*H90</f>
        <v>0</v>
      </c>
      <c r="J90">
        <v>1</v>
      </c>
    </row>
    <row r="91" spans="1:19">
      <c r="D91" s="22" t="str">
        <f>SUBSTITUTE("Sp.mat: 0.00%",".",IF(VALUE("1.2")=1.2,".",","),2)</f>
        <v>Sp.mat: 0,00%</v>
      </c>
      <c r="F91" s="22" t="str">
        <f>SUBSTITUTE("Sp.man: 0.00%",".",IF(VALUE("1.2")=1.2,".",","),2)</f>
        <v>Sp.man: 0,00%</v>
      </c>
      <c r="G91" s="22" t="str">
        <f>SUBSTITUTE("Sp.uti: 0.00%",".",IF(VALUE("1.2")=1.2,".",","),2)</f>
        <v>Sp.uti: 0,00%</v>
      </c>
      <c r="I91" s="4">
        <f>G90*H91</f>
        <v>0</v>
      </c>
      <c r="J91">
        <v>2</v>
      </c>
    </row>
    <row r="92" spans="1:19">
      <c r="A92" s="41" t="s">
        <v>170</v>
      </c>
      <c r="B92" s="42"/>
      <c r="C92" s="42"/>
      <c r="D92" s="42"/>
      <c r="E92" s="42"/>
      <c r="F92" s="42"/>
      <c r="G92" s="42"/>
      <c r="I92" s="4">
        <f>G90*H92</f>
        <v>0</v>
      </c>
      <c r="J92">
        <v>3</v>
      </c>
      <c r="K92" s="4">
        <v>0</v>
      </c>
      <c r="L92" s="4">
        <v>0</v>
      </c>
      <c r="M92" s="4">
        <f>I92-K92-L92</f>
        <v>0</v>
      </c>
    </row>
    <row r="93" spans="1:19">
      <c r="A93" s="42"/>
      <c r="B93" s="42"/>
      <c r="C93" s="42"/>
      <c r="D93" s="42"/>
      <c r="E93" s="42"/>
      <c r="F93" s="42"/>
      <c r="G93" s="42"/>
      <c r="I93" s="4">
        <f>G90*H93</f>
        <v>0</v>
      </c>
      <c r="J93">
        <v>4</v>
      </c>
      <c r="N93" s="4">
        <f>IF(ISERR(SEARCH("TRA* 82",C90)),IF(Q93+R93+S93=0,0,I93*(Q93/(Q93+R93+S93))),I93)</f>
        <v>0</v>
      </c>
      <c r="O93" s="4">
        <f>IF(ISERR(SEARCH("TRA* 82",C90)),IF(Q93+R93+S93=0,0,I93*(R93/(Q93+R93+S93))),0)</f>
        <v>0</v>
      </c>
      <c r="P93" s="4">
        <f>IF(ISERR(SEARCH("TRA* 82",C90)),I93-N93-O93,0)</f>
        <v>0</v>
      </c>
      <c r="Q93" s="4">
        <v>0</v>
      </c>
      <c r="R93" s="4">
        <v>0</v>
      </c>
      <c r="S93" s="4">
        <v>0</v>
      </c>
    </row>
    <row r="94" spans="1:19">
      <c r="A94" s="39" t="s">
        <v>24</v>
      </c>
      <c r="B94" s="40"/>
      <c r="C94" s="40"/>
      <c r="D94" s="40"/>
      <c r="E94" s="40"/>
      <c r="F94" s="40"/>
      <c r="G94" s="40"/>
      <c r="H94" s="25">
        <f>H90+H91+H92+H93</f>
        <v>0</v>
      </c>
      <c r="I94" s="26">
        <f>I90+I91+I92+I93</f>
        <v>0</v>
      </c>
      <c r="J94">
        <v>5</v>
      </c>
    </row>
    <row r="95" spans="1:19">
      <c r="B95" s="2">
        <v>17</v>
      </c>
      <c r="C95" s="3" t="s">
        <v>171</v>
      </c>
      <c r="D95" s="5" t="s">
        <v>34</v>
      </c>
      <c r="G95" s="6">
        <v>5</v>
      </c>
      <c r="I95" s="4">
        <f>G95*H95</f>
        <v>0</v>
      </c>
      <c r="J95">
        <v>1</v>
      </c>
    </row>
    <row r="96" spans="1:19">
      <c r="D96" s="22" t="str">
        <f>SUBSTITUTE("Sp.mat: 0.00%",".",IF(VALUE("1.2")=1.2,".",","),2)</f>
        <v>Sp.mat: 0,00%</v>
      </c>
      <c r="F96" s="22" t="str">
        <f>SUBSTITUTE("Sp.man: 0.00%",".",IF(VALUE("1.2")=1.2,".",","),2)</f>
        <v>Sp.man: 0,00%</v>
      </c>
      <c r="G96" s="22" t="str">
        <f>SUBSTITUTE("Sp.uti: 0.00%",".",IF(VALUE("1.2")=1.2,".",","),2)</f>
        <v>Sp.uti: 0,00%</v>
      </c>
      <c r="I96" s="4">
        <f>G95*H96</f>
        <v>0</v>
      </c>
      <c r="J96">
        <v>2</v>
      </c>
    </row>
    <row r="97" spans="1:19">
      <c r="A97" s="41" t="s">
        <v>172</v>
      </c>
      <c r="B97" s="42"/>
      <c r="C97" s="42"/>
      <c r="D97" s="42"/>
      <c r="E97" s="42"/>
      <c r="F97" s="42"/>
      <c r="G97" s="42"/>
      <c r="I97" s="4">
        <f>G95*H97</f>
        <v>0</v>
      </c>
      <c r="J97">
        <v>3</v>
      </c>
      <c r="K97" s="4">
        <v>0</v>
      </c>
      <c r="L97" s="4">
        <v>0</v>
      </c>
      <c r="M97" s="4">
        <f>I97-K97-L97</f>
        <v>0</v>
      </c>
    </row>
    <row r="98" spans="1:19">
      <c r="A98" s="42"/>
      <c r="B98" s="42"/>
      <c r="C98" s="42"/>
      <c r="D98" s="42"/>
      <c r="E98" s="42"/>
      <c r="F98" s="42"/>
      <c r="G98" s="42"/>
      <c r="I98" s="4">
        <f>G95*H98</f>
        <v>0</v>
      </c>
      <c r="J98">
        <v>4</v>
      </c>
      <c r="N98" s="4">
        <f>IF(ISERR(SEARCH("TRA* 82",C95)),IF(Q98+R98+S98=0,0,I98*(Q98/(Q98+R98+S98))),I98)</f>
        <v>0</v>
      </c>
      <c r="O98" s="4">
        <f>IF(ISERR(SEARCH("TRA* 82",C95)),IF(Q98+R98+S98=0,0,I98*(R98/(Q98+R98+S98))),0)</f>
        <v>0</v>
      </c>
      <c r="P98" s="4">
        <f>IF(ISERR(SEARCH("TRA* 82",C95)),I98-N98-O98,0)</f>
        <v>0</v>
      </c>
      <c r="Q98" s="4">
        <v>0</v>
      </c>
      <c r="R98" s="4">
        <v>0</v>
      </c>
      <c r="S98" s="4">
        <v>0</v>
      </c>
    </row>
    <row r="99" spans="1:19">
      <c r="A99" s="39" t="s">
        <v>24</v>
      </c>
      <c r="B99" s="40"/>
      <c r="C99" s="40"/>
      <c r="D99" s="40"/>
      <c r="E99" s="40"/>
      <c r="F99" s="40"/>
      <c r="G99" s="40"/>
      <c r="H99" s="25">
        <f>H95+H96+H97+H98</f>
        <v>0</v>
      </c>
      <c r="I99" s="26">
        <f>I95+I96+I97+I98</f>
        <v>0</v>
      </c>
      <c r="J99">
        <v>5</v>
      </c>
    </row>
    <row r="100" spans="1:19">
      <c r="B100" s="2">
        <v>18</v>
      </c>
      <c r="C100" s="3" t="s">
        <v>106</v>
      </c>
      <c r="D100" s="5" t="s">
        <v>34</v>
      </c>
      <c r="G100" s="6">
        <v>43.5</v>
      </c>
      <c r="I100" s="4">
        <f>G100*H100</f>
        <v>0</v>
      </c>
      <c r="J100">
        <v>1</v>
      </c>
    </row>
    <row r="101" spans="1:19">
      <c r="D101" s="22" t="str">
        <f>SUBSTITUTE("Sp.mat: 0.00%",".",IF(VALUE("1.2")=1.2,".",","),2)</f>
        <v>Sp.mat: 0,00%</v>
      </c>
      <c r="F101" s="22" t="str">
        <f>SUBSTITUTE("Sp.man: 0.00%",".",IF(VALUE("1.2")=1.2,".",","),2)</f>
        <v>Sp.man: 0,00%</v>
      </c>
      <c r="G101" s="22" t="str">
        <f>SUBSTITUTE("Sp.uti: 0.00%",".",IF(VALUE("1.2")=1.2,".",","),2)</f>
        <v>Sp.uti: 0,00%</v>
      </c>
      <c r="I101" s="4">
        <f>G100*H101</f>
        <v>0</v>
      </c>
      <c r="J101">
        <v>2</v>
      </c>
    </row>
    <row r="102" spans="1:19">
      <c r="A102" s="41" t="s">
        <v>107</v>
      </c>
      <c r="B102" s="42"/>
      <c r="C102" s="42"/>
      <c r="D102" s="42"/>
      <c r="E102" s="42"/>
      <c r="F102" s="42"/>
      <c r="G102" s="42"/>
      <c r="I102" s="4">
        <f>G100*H102</f>
        <v>0</v>
      </c>
      <c r="J102">
        <v>3</v>
      </c>
      <c r="K102" s="4">
        <v>0</v>
      </c>
      <c r="L102" s="4">
        <v>0</v>
      </c>
      <c r="M102" s="4">
        <f>I102-K102-L102</f>
        <v>0</v>
      </c>
    </row>
    <row r="103" spans="1:19">
      <c r="A103" s="42"/>
      <c r="B103" s="42"/>
      <c r="C103" s="42"/>
      <c r="D103" s="42"/>
      <c r="E103" s="42"/>
      <c r="F103" s="42"/>
      <c r="G103" s="42"/>
      <c r="I103" s="4">
        <f>G100*H103</f>
        <v>0</v>
      </c>
      <c r="J103">
        <v>4</v>
      </c>
      <c r="N103" s="4">
        <f>IF(ISERR(SEARCH("TRA* 82",C100)),IF(Q103+R103+S103=0,0,I103*(Q103/(Q103+R103+S103))),I103)</f>
        <v>0</v>
      </c>
      <c r="O103" s="4">
        <f>IF(ISERR(SEARCH("TRA* 82",C100)),IF(Q103+R103+S103=0,0,I103*(R103/(Q103+R103+S103))),0)</f>
        <v>0</v>
      </c>
      <c r="P103" s="4">
        <f>IF(ISERR(SEARCH("TRA* 82",C100)),I103-N103-O103,0)</f>
        <v>0</v>
      </c>
      <c r="Q103" s="4">
        <v>950.48</v>
      </c>
      <c r="R103" s="4">
        <v>0</v>
      </c>
      <c r="S103" s="4">
        <v>0</v>
      </c>
    </row>
    <row r="104" spans="1:19">
      <c r="A104" s="39" t="s">
        <v>24</v>
      </c>
      <c r="B104" s="40"/>
      <c r="C104" s="40"/>
      <c r="D104" s="40"/>
      <c r="E104" s="40"/>
      <c r="F104" s="40"/>
      <c r="G104" s="40"/>
      <c r="H104" s="25">
        <f>H100+H101+H102+H103</f>
        <v>0</v>
      </c>
      <c r="I104" s="26">
        <f>I100+I101+I102+I103</f>
        <v>0</v>
      </c>
      <c r="J104">
        <v>5</v>
      </c>
    </row>
    <row r="105" spans="1:19">
      <c r="B105" s="2">
        <v>19</v>
      </c>
      <c r="C105" s="3" t="s">
        <v>108</v>
      </c>
      <c r="D105" s="5" t="s">
        <v>34</v>
      </c>
      <c r="G105" s="6">
        <v>1155</v>
      </c>
      <c r="I105" s="4">
        <f>G105*H105</f>
        <v>0</v>
      </c>
      <c r="J105">
        <v>1</v>
      </c>
    </row>
    <row r="106" spans="1:19">
      <c r="D106" s="22" t="str">
        <f>SUBSTITUTE("Sp.mat: 0.00%",".",IF(VALUE("1.2")=1.2,".",","),2)</f>
        <v>Sp.mat: 0,00%</v>
      </c>
      <c r="F106" s="22" t="str">
        <f>SUBSTITUTE("Sp.man: 0.00%",".",IF(VALUE("1.2")=1.2,".",","),2)</f>
        <v>Sp.man: 0,00%</v>
      </c>
      <c r="G106" s="22" t="str">
        <f>SUBSTITUTE("Sp.uti: 0.00%",".",IF(VALUE("1.2")=1.2,".",","),2)</f>
        <v>Sp.uti: 0,00%</v>
      </c>
      <c r="I106" s="4">
        <f>G105*H106</f>
        <v>0</v>
      </c>
      <c r="J106">
        <v>2</v>
      </c>
    </row>
    <row r="107" spans="1:19">
      <c r="A107" s="41" t="s">
        <v>109</v>
      </c>
      <c r="B107" s="42"/>
      <c r="C107" s="42"/>
      <c r="D107" s="42"/>
      <c r="E107" s="42"/>
      <c r="F107" s="42"/>
      <c r="G107" s="42"/>
      <c r="I107" s="4">
        <f>G105*H107</f>
        <v>0</v>
      </c>
      <c r="J107">
        <v>3</v>
      </c>
      <c r="K107" s="4">
        <v>0</v>
      </c>
      <c r="L107" s="4">
        <v>0</v>
      </c>
      <c r="M107" s="4">
        <f>I107-K107-L107</f>
        <v>0</v>
      </c>
    </row>
    <row r="108" spans="1:19">
      <c r="A108" s="42"/>
      <c r="B108" s="42"/>
      <c r="C108" s="42"/>
      <c r="D108" s="42"/>
      <c r="E108" s="42"/>
      <c r="F108" s="42"/>
      <c r="G108" s="42"/>
      <c r="I108" s="4">
        <f>G105*H108</f>
        <v>0</v>
      </c>
      <c r="J108">
        <v>4</v>
      </c>
      <c r="N108" s="4">
        <f>IF(ISERR(SEARCH("TRA* 82",C105)),IF(Q108+R108+S108=0,0,I108*(Q108/(Q108+R108+S108))),I108)</f>
        <v>0</v>
      </c>
      <c r="O108" s="4">
        <f>IF(ISERR(SEARCH("TRA* 82",C105)),IF(Q108+R108+S108=0,0,I108*(R108/(Q108+R108+S108))),0)</f>
        <v>0</v>
      </c>
      <c r="P108" s="4">
        <f>IF(ISERR(SEARCH("TRA* 82",C105)),I108-N108-O108,0)</f>
        <v>0</v>
      </c>
      <c r="Q108" s="4">
        <v>36209.25</v>
      </c>
      <c r="R108" s="4">
        <v>0</v>
      </c>
      <c r="S108" s="4">
        <v>0</v>
      </c>
    </row>
    <row r="109" spans="1:19">
      <c r="A109" s="39" t="s">
        <v>24</v>
      </c>
      <c r="B109" s="40"/>
      <c r="C109" s="40"/>
      <c r="D109" s="40"/>
      <c r="E109" s="40"/>
      <c r="F109" s="40"/>
      <c r="G109" s="40"/>
      <c r="H109" s="25">
        <f>H105+H106+H107+H108</f>
        <v>0</v>
      </c>
      <c r="I109" s="26">
        <f>I105+I106+I107+I108</f>
        <v>0</v>
      </c>
      <c r="J109">
        <v>5</v>
      </c>
    </row>
    <row r="110" spans="1:19">
      <c r="B110" s="2">
        <v>20</v>
      </c>
      <c r="C110" s="3" t="s">
        <v>110</v>
      </c>
      <c r="D110" s="5" t="s">
        <v>34</v>
      </c>
      <c r="G110" s="6">
        <v>43.5</v>
      </c>
      <c r="I110" s="4">
        <f>G110*H110</f>
        <v>0</v>
      </c>
      <c r="J110">
        <v>1</v>
      </c>
    </row>
    <row r="111" spans="1:19">
      <c r="D111" s="22" t="str">
        <f>SUBSTITUTE("Sp.mat: 0.00%",".",IF(VALUE("1.2")=1.2,".",","),2)</f>
        <v>Sp.mat: 0,00%</v>
      </c>
      <c r="F111" s="22" t="str">
        <f>SUBSTITUTE("Sp.man: 0.00%",".",IF(VALUE("1.2")=1.2,".",","),2)</f>
        <v>Sp.man: 0,00%</v>
      </c>
      <c r="G111" s="22" t="str">
        <f>SUBSTITUTE("Sp.uti: 0.00%",".",IF(VALUE("1.2")=1.2,".",","),2)</f>
        <v>Sp.uti: 0,00%</v>
      </c>
      <c r="I111" s="4">
        <f>G110*H111</f>
        <v>0</v>
      </c>
      <c r="J111">
        <v>2</v>
      </c>
    </row>
    <row r="112" spans="1:19">
      <c r="A112" s="41" t="s">
        <v>111</v>
      </c>
      <c r="B112" s="42"/>
      <c r="C112" s="42"/>
      <c r="D112" s="42"/>
      <c r="E112" s="42"/>
      <c r="F112" s="42"/>
      <c r="G112" s="42"/>
      <c r="I112" s="4">
        <f>G110*H112</f>
        <v>0</v>
      </c>
      <c r="J112">
        <v>3</v>
      </c>
      <c r="K112" s="4">
        <v>0</v>
      </c>
      <c r="L112" s="4">
        <v>0</v>
      </c>
      <c r="M112" s="4">
        <f>I112-K112-L112</f>
        <v>0</v>
      </c>
    </row>
    <row r="113" spans="1:19">
      <c r="A113" s="42"/>
      <c r="B113" s="42"/>
      <c r="C113" s="42"/>
      <c r="D113" s="42"/>
      <c r="E113" s="42"/>
      <c r="F113" s="42"/>
      <c r="G113" s="42"/>
      <c r="I113" s="4">
        <f>G110*H113</f>
        <v>0</v>
      </c>
      <c r="J113">
        <v>4</v>
      </c>
      <c r="N113" s="4">
        <f>IF(ISERR(SEARCH("TRA* 82",C110)),IF(Q113+R113+S113=0,0,I113*(Q113/(Q113+R113+S113))),I113)</f>
        <v>0</v>
      </c>
      <c r="O113" s="4">
        <f>IF(ISERR(SEARCH("TRA* 82",C110)),IF(Q113+R113+S113=0,0,I113*(R113/(Q113+R113+S113))),0)</f>
        <v>0</v>
      </c>
      <c r="P113" s="4">
        <f>IF(ISERR(SEARCH("TRA* 82",C110)),I113-N113-O113,0)</f>
        <v>0</v>
      </c>
      <c r="Q113" s="4">
        <v>0</v>
      </c>
      <c r="R113" s="4">
        <v>0</v>
      </c>
      <c r="S113" s="4">
        <v>0</v>
      </c>
    </row>
    <row r="114" spans="1:19">
      <c r="A114" s="39" t="s">
        <v>24</v>
      </c>
      <c r="B114" s="40"/>
      <c r="C114" s="40"/>
      <c r="D114" s="40"/>
      <c r="E114" s="40"/>
      <c r="F114" s="40"/>
      <c r="G114" s="40"/>
      <c r="H114" s="25">
        <f>H110+H111+H112+H113</f>
        <v>0</v>
      </c>
      <c r="I114" s="26">
        <f>I110+I111+I112+I113</f>
        <v>0</v>
      </c>
      <c r="J114">
        <v>5</v>
      </c>
    </row>
    <row r="115" spans="1:19">
      <c r="B115" s="2">
        <v>21</v>
      </c>
      <c r="C115" s="3" t="s">
        <v>112</v>
      </c>
      <c r="D115" s="5" t="s">
        <v>79</v>
      </c>
      <c r="G115" s="6">
        <v>30</v>
      </c>
      <c r="I115" s="4">
        <f>G115*H115</f>
        <v>0</v>
      </c>
      <c r="J115">
        <v>1</v>
      </c>
    </row>
    <row r="116" spans="1:19">
      <c r="D116" s="22" t="str">
        <f>SUBSTITUTE("Sp.mat: 0.00%",".",IF(VALUE("1.2")=1.2,".",","),2)</f>
        <v>Sp.mat: 0,00%</v>
      </c>
      <c r="F116" s="22" t="str">
        <f>SUBSTITUTE("Sp.man: 0.00%",".",IF(VALUE("1.2")=1.2,".",","),2)</f>
        <v>Sp.man: 0,00%</v>
      </c>
      <c r="G116" s="22" t="str">
        <f>SUBSTITUTE("Sp.uti: 0.00%",".",IF(VALUE("1.2")=1.2,".",","),2)</f>
        <v>Sp.uti: 0,00%</v>
      </c>
      <c r="I116" s="4">
        <f>G115*H116</f>
        <v>0</v>
      </c>
      <c r="J116">
        <v>2</v>
      </c>
    </row>
    <row r="117" spans="1:19">
      <c r="A117" s="41" t="s">
        <v>113</v>
      </c>
      <c r="B117" s="42"/>
      <c r="C117" s="42"/>
      <c r="D117" s="42"/>
      <c r="E117" s="42"/>
      <c r="F117" s="42"/>
      <c r="G117" s="42"/>
      <c r="I117" s="4">
        <f>G115*H117</f>
        <v>0</v>
      </c>
      <c r="J117">
        <v>3</v>
      </c>
      <c r="K117" s="4">
        <v>0</v>
      </c>
      <c r="L117" s="4">
        <v>0</v>
      </c>
      <c r="M117" s="4">
        <f>I117-K117-L117</f>
        <v>0</v>
      </c>
    </row>
    <row r="118" spans="1:19">
      <c r="A118" s="42"/>
      <c r="B118" s="42"/>
      <c r="C118" s="42"/>
      <c r="D118" s="42"/>
      <c r="E118" s="42"/>
      <c r="F118" s="42"/>
      <c r="G118" s="42"/>
      <c r="I118" s="4">
        <f>G115*H118</f>
        <v>0</v>
      </c>
      <c r="J118">
        <v>4</v>
      </c>
      <c r="N118" s="4">
        <f>IF(ISERR(SEARCH("TRA* 82",C115)),IF(Q118+R118+S118=0,0,I118*(Q118/(Q118+R118+S118))),I118)</f>
        <v>0</v>
      </c>
      <c r="O118" s="4">
        <f>IF(ISERR(SEARCH("TRA* 82",C115)),IF(Q118+R118+S118=0,0,I118*(R118/(Q118+R118+S118))),0)</f>
        <v>0</v>
      </c>
      <c r="P118" s="4">
        <f>IF(ISERR(SEARCH("TRA* 82",C115)),I118-N118-O118,0)</f>
        <v>0</v>
      </c>
      <c r="Q118" s="4">
        <v>0</v>
      </c>
      <c r="R118" s="4">
        <v>0</v>
      </c>
      <c r="S118" s="4">
        <v>0</v>
      </c>
    </row>
    <row r="119" spans="1:19">
      <c r="A119" s="39" t="s">
        <v>24</v>
      </c>
      <c r="B119" s="40"/>
      <c r="C119" s="40"/>
      <c r="D119" s="40"/>
      <c r="E119" s="40"/>
      <c r="F119" s="40"/>
      <c r="G119" s="40"/>
      <c r="H119" s="25">
        <f>H115+H116+H117+H118</f>
        <v>0</v>
      </c>
      <c r="I119" s="26">
        <f>I115+I116+I117+I118</f>
        <v>0</v>
      </c>
      <c r="J119">
        <v>5</v>
      </c>
    </row>
    <row r="120" spans="1:19">
      <c r="B120" s="29" t="s">
        <v>114</v>
      </c>
      <c r="E120" s="4">
        <f>SUMIF(J14:J119,"1",I14:I119)</f>
        <v>0</v>
      </c>
      <c r="F120" s="4">
        <f>SUMIF(J14:J119,"2",I14:I119)</f>
        <v>0</v>
      </c>
      <c r="G120" s="4">
        <f>SUMIF(J14:J119,"3",I14:I119)</f>
        <v>0</v>
      </c>
      <c r="H120" s="4">
        <f>SUMIF(J14:J119,"4",I14:I119)</f>
        <v>0</v>
      </c>
      <c r="I120" s="4">
        <f>SUMIF(J14:J119,"5",I14:I119)</f>
        <v>0</v>
      </c>
      <c r="K120" s="4">
        <f>SUMIF(J14:J119,"3",K14:K119)</f>
        <v>20.64</v>
      </c>
      <c r="L120" s="4">
        <f>SUMIF(J14:J119,"3",L14:L119)</f>
        <v>11519.619760000001</v>
      </c>
      <c r="M120" s="4">
        <f>SUMIF(J14:J119,"3",M14:M119)</f>
        <v>-11540.259760000001</v>
      </c>
      <c r="N120" s="4">
        <f>SUMIF(J14:J119,"4",N14:N119)</f>
        <v>0</v>
      </c>
      <c r="O120" s="4">
        <f>SUMIF(J14:J119,"4",O14:O119)</f>
        <v>0</v>
      </c>
      <c r="P120" s="4">
        <f>SUMIF(J14:J119,"4",P14:P119)</f>
        <v>0</v>
      </c>
      <c r="Q120" s="4">
        <f>SUMIF(J14:J119,"4",Q14:Q119)</f>
        <v>37159.730000000003</v>
      </c>
      <c r="R120" s="4">
        <f>SUMIF(J14:J119,"4",R14:R119)</f>
        <v>0</v>
      </c>
      <c r="S120" s="4">
        <f>SUMIF(J14:J119,"4",S14:S119)</f>
        <v>0</v>
      </c>
    </row>
    <row r="121" spans="1:19">
      <c r="B121" s="31" t="s">
        <v>125</v>
      </c>
      <c r="C121" s="32"/>
      <c r="D121" s="33"/>
      <c r="E121" s="34"/>
      <c r="F121" s="34"/>
      <c r="G121" s="35"/>
      <c r="H121" s="24"/>
      <c r="I121" s="36"/>
    </row>
    <row r="122" spans="1:19">
      <c r="B122" s="29" t="str">
        <f>CONCATENATE("  ","Contributie asiguratori ")</f>
        <v xml:space="preserve">  Contributie asiguratori </v>
      </c>
      <c r="D122" s="30">
        <f xml:space="preserve">   0.0225</f>
        <v>2.2499999999999999E-2</v>
      </c>
      <c r="F122" s="4">
        <f>F120*D122</f>
        <v>0</v>
      </c>
      <c r="I122" s="4">
        <f>F122</f>
        <v>0</v>
      </c>
    </row>
    <row r="123" spans="1:19">
      <c r="B123" s="31" t="s">
        <v>126</v>
      </c>
      <c r="C123" s="32"/>
      <c r="D123" s="33"/>
      <c r="E123" s="36"/>
      <c r="F123" s="36"/>
      <c r="G123" s="36"/>
      <c r="H123" s="36"/>
      <c r="I123" s="36">
        <f>I120+I122</f>
        <v>0</v>
      </c>
    </row>
    <row r="124" spans="1:19">
      <c r="B124" s="31" t="s">
        <v>127</v>
      </c>
      <c r="C124" s="32"/>
      <c r="D124" s="140">
        <v>0</v>
      </c>
      <c r="E124" s="34" t="s">
        <v>128</v>
      </c>
      <c r="F124" s="34"/>
      <c r="G124" s="35"/>
      <c r="H124" s="24"/>
      <c r="I124" s="36">
        <f>I123*D124</f>
        <v>0</v>
      </c>
    </row>
    <row r="125" spans="1:19">
      <c r="B125" s="31" t="s">
        <v>135</v>
      </c>
      <c r="C125" s="32"/>
      <c r="D125" s="140">
        <v>0</v>
      </c>
      <c r="E125" s="34" t="s">
        <v>136</v>
      </c>
      <c r="F125" s="34"/>
      <c r="G125" s="35"/>
      <c r="H125" s="24"/>
      <c r="I125" s="36">
        <f>(I123+I124)*D125</f>
        <v>0</v>
      </c>
    </row>
    <row r="126" spans="1:19">
      <c r="B126" s="31" t="s">
        <v>137</v>
      </c>
      <c r="C126" s="32"/>
      <c r="D126" s="34" t="s">
        <v>138</v>
      </c>
      <c r="E126" s="34"/>
      <c r="F126" s="34"/>
      <c r="G126" s="35"/>
      <c r="H126" s="24"/>
      <c r="I126" s="36">
        <f>I123+I124+I125</f>
        <v>0</v>
      </c>
    </row>
    <row r="127" spans="1:19">
      <c r="B127" s="31" t="s">
        <v>139</v>
      </c>
      <c r="C127" s="32"/>
      <c r="D127" s="140">
        <v>0</v>
      </c>
      <c r="E127" s="34" t="s">
        <v>140</v>
      </c>
      <c r="F127" s="34"/>
      <c r="G127" s="35"/>
      <c r="H127" s="24"/>
      <c r="I127" s="36">
        <f>I126*D127</f>
        <v>0</v>
      </c>
    </row>
    <row r="128" spans="1:19">
      <c r="B128" s="31" t="s">
        <v>141</v>
      </c>
      <c r="C128" s="32"/>
      <c r="D128" s="33"/>
      <c r="E128" s="34"/>
      <c r="F128" s="34"/>
      <c r="G128" s="35"/>
      <c r="H128" s="24"/>
      <c r="I128" s="36">
        <f>I126+I127</f>
        <v>0</v>
      </c>
    </row>
    <row r="129" spans="2:9">
      <c r="B129" s="29" t="s">
        <v>142</v>
      </c>
      <c r="D129" s="30">
        <f xml:space="preserve">   0.19</f>
        <v>0.19</v>
      </c>
      <c r="E129" s="34" t="s">
        <v>143</v>
      </c>
      <c r="I129" s="4">
        <f>I128*D129</f>
        <v>0</v>
      </c>
    </row>
    <row r="130" spans="2:9">
      <c r="B130" s="31" t="s">
        <v>144</v>
      </c>
      <c r="C130" s="32"/>
      <c r="D130" s="33"/>
      <c r="E130" s="34"/>
      <c r="F130" s="34"/>
      <c r="G130" s="35"/>
      <c r="H130" s="24"/>
      <c r="I130" s="36">
        <f>I128+I129</f>
        <v>0</v>
      </c>
    </row>
  </sheetData>
  <mergeCells count="54">
    <mergeCell ref="B4:D4"/>
    <mergeCell ref="E4:Q4"/>
    <mergeCell ref="A6:I6"/>
    <mergeCell ref="B1:D1"/>
    <mergeCell ref="E1:Q1"/>
    <mergeCell ref="R1:Z3"/>
    <mergeCell ref="B2:D2"/>
    <mergeCell ref="E2:Q2"/>
    <mergeCell ref="B3:D3"/>
    <mergeCell ref="E3:Q3"/>
    <mergeCell ref="A31:G32"/>
    <mergeCell ref="A7:I7"/>
    <mergeCell ref="A16:G17"/>
    <mergeCell ref="A18:G18"/>
    <mergeCell ref="A21:G22"/>
    <mergeCell ref="A23:G23"/>
    <mergeCell ref="A26:G27"/>
    <mergeCell ref="A28:G28"/>
    <mergeCell ref="A61:G62"/>
    <mergeCell ref="A33:G33"/>
    <mergeCell ref="A36:G37"/>
    <mergeCell ref="A38:G38"/>
    <mergeCell ref="A41:G42"/>
    <mergeCell ref="A43:G43"/>
    <mergeCell ref="A46:G47"/>
    <mergeCell ref="A48:G48"/>
    <mergeCell ref="A51:G52"/>
    <mergeCell ref="A53:G53"/>
    <mergeCell ref="A56:G57"/>
    <mergeCell ref="A58:G58"/>
    <mergeCell ref="A89:G89"/>
    <mergeCell ref="A63:G63"/>
    <mergeCell ref="A66:G67"/>
    <mergeCell ref="A68:G68"/>
    <mergeCell ref="A71:G72"/>
    <mergeCell ref="A73:G73"/>
    <mergeCell ref="A76:G77"/>
    <mergeCell ref="A78:G78"/>
    <mergeCell ref="A81:G82"/>
    <mergeCell ref="A83:G83"/>
    <mergeCell ref="A84:I84"/>
    <mergeCell ref="A87:G88"/>
    <mergeCell ref="A119:G119"/>
    <mergeCell ref="A92:G93"/>
    <mergeCell ref="A94:G94"/>
    <mergeCell ref="A97:G98"/>
    <mergeCell ref="A99:G99"/>
    <mergeCell ref="A102:G103"/>
    <mergeCell ref="A104:G104"/>
    <mergeCell ref="A107:G108"/>
    <mergeCell ref="A109:G109"/>
    <mergeCell ref="A112:G113"/>
    <mergeCell ref="A114:G114"/>
    <mergeCell ref="A117:G118"/>
  </mergeCells>
  <printOptions horizontalCentered="1"/>
  <pageMargins left="0.4" right="0.2" top="0.4" bottom="0.7" header="0.4" footer="0.5"/>
  <pageSetup paperSize="9" scale="85" orientation="portrait" horizontalDpi="0" verticalDpi="0" r:id="rId1"/>
  <headerFooter>
    <oddFooter>&amp;L&amp;"Lucida Handwriting"&amp;08Sistem informatic proiectat de SofteH Plus srl. Tel:323.78.37&amp;R&amp;"Lucida Handwriting"&amp;08Data listarii:&amp;D  &amp;BPag.&amp;P</oddFooter>
  </headerFooter>
  <rowBreaks count="2" manualBreakCount="2">
    <brk id="48" max="16383" man="1"/>
    <brk id="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28"/>
  <sheetViews>
    <sheetView topLeftCell="A116" workbookViewId="0">
      <selection activeCell="D125" sqref="D125"/>
    </sheetView>
  </sheetViews>
  <sheetFormatPr defaultRowHeight="14.5" outlineLevelCol="1"/>
  <cols>
    <col min="1" max="1" width="0.26953125" style="1" customWidth="1"/>
    <col min="2" max="2" width="5.7265625" style="2" customWidth="1"/>
    <col min="3" max="3" width="25.26953125" style="3" customWidth="1"/>
    <col min="4" max="4" width="14.54296875" style="5" customWidth="1"/>
    <col min="5" max="5" width="14.54296875" customWidth="1"/>
    <col min="7" max="7" width="15.7265625" style="6" customWidth="1"/>
    <col min="8" max="8" width="14.54296875" style="7" customWidth="1"/>
    <col min="9" max="9" width="14.54296875" style="4" customWidth="1"/>
    <col min="10" max="10" width="0" hidden="1" customWidth="1" outlineLevel="1"/>
    <col min="11" max="19" width="0" style="4" hidden="1" customWidth="1" outlineLevel="1"/>
    <col min="20" max="20" width="9.1796875" collapsed="1"/>
  </cols>
  <sheetData>
    <row r="1" spans="1:27" ht="12" customHeight="1">
      <c r="A1" s="64"/>
      <c r="B1" s="65" t="s">
        <v>245</v>
      </c>
      <c r="C1" s="65"/>
      <c r="D1" s="65"/>
      <c r="E1" s="65" t="s">
        <v>252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4"/>
    </row>
    <row r="2" spans="1:27" ht="28.5" customHeight="1">
      <c r="A2" s="64"/>
      <c r="B2" s="65" t="s">
        <v>247</v>
      </c>
      <c r="C2" s="65"/>
      <c r="D2" s="65"/>
      <c r="E2" s="65" t="s">
        <v>248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249</v>
      </c>
      <c r="C3" s="65"/>
      <c r="D3" s="65"/>
      <c r="E3" s="65" t="s">
        <v>251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250</v>
      </c>
      <c r="C4" s="65"/>
      <c r="D4" s="65"/>
      <c r="E4" s="65" t="s">
        <v>255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12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24.75" customHeight="1">
      <c r="A6" s="66" t="s">
        <v>0</v>
      </c>
      <c r="B6" s="66"/>
      <c r="C6" s="66"/>
      <c r="D6" s="66"/>
      <c r="E6" s="66"/>
      <c r="F6" s="66"/>
      <c r="G6" s="66"/>
      <c r="H6" s="66"/>
      <c r="I6" s="66"/>
      <c r="J6">
        <v>1</v>
      </c>
    </row>
    <row r="7" spans="1:27" ht="43.5" customHeight="1">
      <c r="A7" s="49" t="s">
        <v>1</v>
      </c>
      <c r="B7" s="42"/>
      <c r="C7" s="42"/>
      <c r="D7" s="42"/>
      <c r="E7" s="42"/>
      <c r="F7" s="42"/>
      <c r="G7" s="42"/>
      <c r="H7" s="42"/>
      <c r="I7" s="42"/>
    </row>
    <row r="8" spans="1:27">
      <c r="A8" s="48" t="s">
        <v>2</v>
      </c>
      <c r="B8" s="42"/>
      <c r="C8" s="42"/>
      <c r="D8" s="42"/>
      <c r="E8" s="42"/>
      <c r="F8" s="42"/>
      <c r="G8" s="42"/>
      <c r="H8" s="42"/>
      <c r="I8" s="42"/>
    </row>
    <row r="9" spans="1:27" ht="15" thickBot="1">
      <c r="A9" s="48" t="s">
        <v>173</v>
      </c>
      <c r="B9" s="42"/>
      <c r="C9" s="42"/>
      <c r="D9" s="42"/>
      <c r="E9" s="42"/>
      <c r="F9" s="42"/>
      <c r="G9" s="42"/>
      <c r="H9" s="42"/>
      <c r="I9" s="4" t="s">
        <v>3</v>
      </c>
    </row>
    <row r="10" spans="1:27">
      <c r="A10" s="11"/>
      <c r="B10" s="12" t="s">
        <v>4</v>
      </c>
      <c r="C10" s="13" t="s">
        <v>5</v>
      </c>
      <c r="D10" s="14" t="s">
        <v>6</v>
      </c>
      <c r="E10" s="15"/>
      <c r="F10" s="15"/>
      <c r="G10" s="16" t="s">
        <v>7</v>
      </c>
      <c r="H10" s="17" t="s">
        <v>8</v>
      </c>
      <c r="I10" s="18" t="s">
        <v>9</v>
      </c>
    </row>
    <row r="11" spans="1:27">
      <c r="B11" s="2" t="s">
        <v>10</v>
      </c>
      <c r="C11" s="3" t="s">
        <v>11</v>
      </c>
      <c r="D11" s="8"/>
      <c r="E11" s="9"/>
      <c r="F11" s="9"/>
      <c r="H11" s="10" t="s">
        <v>12</v>
      </c>
    </row>
    <row r="12" spans="1:27">
      <c r="C12" s="3" t="s">
        <v>13</v>
      </c>
      <c r="D12" s="8"/>
      <c r="E12" s="9"/>
      <c r="F12" s="9"/>
      <c r="H12" s="10" t="s">
        <v>14</v>
      </c>
    </row>
    <row r="13" spans="1:27">
      <c r="C13" s="3" t="s">
        <v>15</v>
      </c>
      <c r="D13" s="8"/>
      <c r="E13" s="9"/>
      <c r="F13" s="9"/>
      <c r="H13" s="10" t="s">
        <v>16</v>
      </c>
    </row>
    <row r="14" spans="1:27">
      <c r="C14" s="3" t="s">
        <v>17</v>
      </c>
      <c r="D14" s="8"/>
      <c r="E14" s="9"/>
      <c r="F14" s="9"/>
      <c r="H14" s="10" t="s">
        <v>18</v>
      </c>
    </row>
    <row r="15" spans="1:27" ht="15" thickBot="1">
      <c r="C15" s="3" t="s">
        <v>19</v>
      </c>
      <c r="D15" s="8"/>
      <c r="E15" s="9"/>
      <c r="F15" s="9"/>
      <c r="H15" s="10" t="s">
        <v>20</v>
      </c>
    </row>
    <row r="16" spans="1:27">
      <c r="A16" s="11"/>
      <c r="B16" s="12">
        <v>1</v>
      </c>
      <c r="C16" s="13" t="s">
        <v>174</v>
      </c>
      <c r="D16" s="19" t="s">
        <v>43</v>
      </c>
      <c r="E16" s="20"/>
      <c r="F16" s="20"/>
      <c r="G16" s="16">
        <v>3060</v>
      </c>
      <c r="H16" s="21"/>
      <c r="I16" s="18">
        <f>G16*H16</f>
        <v>0</v>
      </c>
      <c r="J16">
        <v>1</v>
      </c>
    </row>
    <row r="17" spans="1:19">
      <c r="D17" s="22" t="str">
        <f>SUBSTITUTE("Sp.mat: 0.00%",".",IF(VALUE("1.2")=1.2,".",","),2)</f>
        <v>Sp.mat: 0,00%</v>
      </c>
      <c r="F17" s="22" t="str">
        <f>SUBSTITUTE("Sp.man: 150.00%",".",IF(VALUE("1.2")=1.2,".",","),2)</f>
        <v>Sp.man: 150,00%</v>
      </c>
      <c r="G17" s="22" t="str">
        <f>SUBSTITUTE("Sp.uti: 0.00%",".",IF(VALUE("1.2")=1.2,".",","),2)</f>
        <v>Sp.uti: 0,00%</v>
      </c>
      <c r="I17" s="4">
        <f>G16*H17</f>
        <v>0</v>
      </c>
      <c r="J17">
        <v>2</v>
      </c>
    </row>
    <row r="18" spans="1:19">
      <c r="A18" s="41" t="s">
        <v>175</v>
      </c>
      <c r="B18" s="42"/>
      <c r="C18" s="42"/>
      <c r="D18" s="42"/>
      <c r="E18" s="42"/>
      <c r="F18" s="42"/>
      <c r="G18" s="42"/>
      <c r="I18" s="4">
        <f>G16*H18</f>
        <v>0</v>
      </c>
      <c r="J18">
        <v>3</v>
      </c>
      <c r="K18" s="4">
        <v>0</v>
      </c>
      <c r="L18" s="4">
        <v>0</v>
      </c>
      <c r="M18" s="4">
        <f>I18-K18-L18</f>
        <v>0</v>
      </c>
    </row>
    <row r="19" spans="1:19">
      <c r="A19" s="42"/>
      <c r="B19" s="42"/>
      <c r="C19" s="42"/>
      <c r="D19" s="42"/>
      <c r="E19" s="42"/>
      <c r="F19" s="42"/>
      <c r="G19" s="42"/>
      <c r="I19" s="4">
        <f>G16*H19</f>
        <v>0</v>
      </c>
      <c r="J19">
        <v>4</v>
      </c>
      <c r="N19" s="4">
        <f>IF(ISERR(SEARCH("TRA* 82",C16)),IF(Q19+R19+S19=0,0,I19*(Q19/(Q19+R19+S19))),I19)</f>
        <v>0</v>
      </c>
      <c r="O19" s="4">
        <f>IF(ISERR(SEARCH("TRA* 82",C16)),IF(Q19+R19+S19=0,0,I19*(R19/(Q19+R19+S19))),0)</f>
        <v>0</v>
      </c>
      <c r="P19" s="4">
        <f>IF(ISERR(SEARCH("TRA* 82",C16)),I19-N19-O19,0)</f>
        <v>0</v>
      </c>
      <c r="Q19" s="4">
        <v>0</v>
      </c>
      <c r="R19" s="4">
        <v>0</v>
      </c>
      <c r="S19" s="4">
        <v>0</v>
      </c>
    </row>
    <row r="20" spans="1:19">
      <c r="A20" s="39" t="s">
        <v>176</v>
      </c>
      <c r="B20" s="40"/>
      <c r="C20" s="40"/>
      <c r="D20" s="40"/>
      <c r="E20" s="40"/>
      <c r="F20" s="40"/>
      <c r="G20" s="40"/>
      <c r="H20" s="25">
        <f>H16+H17+H18+H19</f>
        <v>0</v>
      </c>
      <c r="I20" s="26">
        <f>I16+I17+I18+I19</f>
        <v>0</v>
      </c>
      <c r="J20">
        <v>5</v>
      </c>
    </row>
    <row r="21" spans="1:19">
      <c r="B21" s="2">
        <v>2</v>
      </c>
      <c r="C21" s="3" t="s">
        <v>177</v>
      </c>
      <c r="D21" s="5" t="s">
        <v>178</v>
      </c>
      <c r="G21" s="6">
        <v>1391890</v>
      </c>
      <c r="I21" s="4">
        <f>G21*H21</f>
        <v>0</v>
      </c>
      <c r="J21">
        <v>1</v>
      </c>
    </row>
    <row r="22" spans="1:19">
      <c r="D22" s="22" t="str">
        <f>SUBSTITUTE("Sp.mat: 0.00%",".",IF(VALUE("1.2")=1.2,".",","),2)</f>
        <v>Sp.mat: 0,00%</v>
      </c>
      <c r="F22" s="22" t="str">
        <f>SUBSTITUTE("Sp.man: 0.00%",".",IF(VALUE("1.2")=1.2,".",","),2)</f>
        <v>Sp.man: 0,00%</v>
      </c>
      <c r="G22" s="22" t="str">
        <f>SUBSTITUTE("Sp.uti: 0.00%",".",IF(VALUE("1.2")=1.2,".",","),2)</f>
        <v>Sp.uti: 0,00%</v>
      </c>
      <c r="I22" s="4">
        <f>G21*H22</f>
        <v>0</v>
      </c>
      <c r="J22">
        <v>2</v>
      </c>
    </row>
    <row r="23" spans="1:19">
      <c r="A23" s="41" t="s">
        <v>179</v>
      </c>
      <c r="B23" s="42"/>
      <c r="C23" s="42"/>
      <c r="D23" s="42"/>
      <c r="E23" s="42"/>
      <c r="F23" s="42"/>
      <c r="G23" s="42"/>
      <c r="I23" s="4">
        <f>G21*H23</f>
        <v>0</v>
      </c>
      <c r="J23">
        <v>3</v>
      </c>
      <c r="K23" s="4">
        <v>0</v>
      </c>
      <c r="L23" s="4">
        <v>0</v>
      </c>
      <c r="M23" s="4">
        <f>I23-K23-L23</f>
        <v>0</v>
      </c>
    </row>
    <row r="24" spans="1:19">
      <c r="A24" s="42"/>
      <c r="B24" s="42"/>
      <c r="C24" s="42"/>
      <c r="D24" s="42"/>
      <c r="E24" s="42"/>
      <c r="F24" s="42"/>
      <c r="G24" s="42"/>
      <c r="I24" s="4">
        <f>G21*H24</f>
        <v>0</v>
      </c>
      <c r="J24">
        <v>4</v>
      </c>
      <c r="N24" s="4">
        <f>IF(ISERR(SEARCH("TRA* 82",C21)),IF(Q24+R24+S24=0,0,I24*(Q24/(Q24+R24+S24))),I24)</f>
        <v>0</v>
      </c>
      <c r="O24" s="4">
        <f>IF(ISERR(SEARCH("TRA* 82",C21)),IF(Q24+R24+S24=0,0,I24*(R24/(Q24+R24+S24))),0)</f>
        <v>0</v>
      </c>
      <c r="P24" s="4">
        <f>IF(ISERR(SEARCH("TRA* 82",C21)),I24-N24-O24,0)</f>
        <v>0</v>
      </c>
      <c r="Q24" s="4">
        <v>0</v>
      </c>
      <c r="R24" s="4">
        <v>0</v>
      </c>
      <c r="S24" s="4">
        <v>0</v>
      </c>
    </row>
    <row r="25" spans="1:19">
      <c r="A25" s="39" t="s">
        <v>24</v>
      </c>
      <c r="B25" s="40"/>
      <c r="C25" s="40"/>
      <c r="D25" s="40"/>
      <c r="E25" s="40"/>
      <c r="F25" s="40"/>
      <c r="G25" s="40"/>
      <c r="H25" s="25">
        <f>H21+H22+H23+H24</f>
        <v>0</v>
      </c>
      <c r="I25" s="26">
        <f>I21+I22+I23+I24</f>
        <v>0</v>
      </c>
      <c r="J25">
        <v>5</v>
      </c>
    </row>
    <row r="26" spans="1:19">
      <c r="B26" s="2">
        <v>3</v>
      </c>
      <c r="C26" s="3" t="s">
        <v>180</v>
      </c>
      <c r="D26" s="5" t="s">
        <v>84</v>
      </c>
      <c r="G26" s="6">
        <v>500</v>
      </c>
      <c r="I26" s="4">
        <f>G26*H26</f>
        <v>0</v>
      </c>
      <c r="J26">
        <v>1</v>
      </c>
    </row>
    <row r="27" spans="1:19">
      <c r="D27" s="22" t="str">
        <f>SUBSTITUTE("Sp.mat: 0.00%",".",IF(VALUE("1.2")=1.2,".",","),2)</f>
        <v>Sp.mat: 0,00%</v>
      </c>
      <c r="F27" s="22" t="str">
        <f>SUBSTITUTE("Sp.man: 0.00%",".",IF(VALUE("1.2")=1.2,".",","),2)</f>
        <v>Sp.man: 0,00%</v>
      </c>
      <c r="G27" s="22" t="str">
        <f>SUBSTITUTE("Sp.uti: 0.00%",".",IF(VALUE("1.2")=1.2,".",","),2)</f>
        <v>Sp.uti: 0,00%</v>
      </c>
      <c r="I27" s="4">
        <f>G26*H27</f>
        <v>0</v>
      </c>
      <c r="J27">
        <v>2</v>
      </c>
    </row>
    <row r="28" spans="1:19">
      <c r="A28" s="41" t="s">
        <v>181</v>
      </c>
      <c r="B28" s="42"/>
      <c r="C28" s="42"/>
      <c r="D28" s="42"/>
      <c r="E28" s="42"/>
      <c r="F28" s="42"/>
      <c r="G28" s="42"/>
      <c r="I28" s="4">
        <f>G26*H28</f>
        <v>0</v>
      </c>
      <c r="J28">
        <v>3</v>
      </c>
      <c r="K28" s="4">
        <v>0</v>
      </c>
      <c r="L28" s="4">
        <v>0</v>
      </c>
      <c r="M28" s="4">
        <f>I28-K28-L28</f>
        <v>0</v>
      </c>
    </row>
    <row r="29" spans="1:19">
      <c r="A29" s="42"/>
      <c r="B29" s="42"/>
      <c r="C29" s="42"/>
      <c r="D29" s="42"/>
      <c r="E29" s="42"/>
      <c r="F29" s="42"/>
      <c r="G29" s="42"/>
      <c r="I29" s="4">
        <f>G26*H29</f>
        <v>0</v>
      </c>
      <c r="J29">
        <v>4</v>
      </c>
      <c r="N29" s="4">
        <f>IF(ISERR(SEARCH("TRA* 82",C26)),IF(Q29+R29+S29=0,0,I29*(Q29/(Q29+R29+S29))),I29)</f>
        <v>0</v>
      </c>
      <c r="O29" s="4">
        <f>IF(ISERR(SEARCH("TRA* 82",C26)),IF(Q29+R29+S29=0,0,I29*(R29/(Q29+R29+S29))),0)</f>
        <v>0</v>
      </c>
      <c r="P29" s="4">
        <f>IF(ISERR(SEARCH("TRA* 82",C26)),I29-N29-O29,0)</f>
        <v>0</v>
      </c>
      <c r="Q29" s="4">
        <v>0</v>
      </c>
      <c r="R29" s="4">
        <v>0</v>
      </c>
      <c r="S29" s="4">
        <v>0</v>
      </c>
    </row>
    <row r="30" spans="1:19">
      <c r="A30" s="39" t="s">
        <v>24</v>
      </c>
      <c r="B30" s="40"/>
      <c r="C30" s="40"/>
      <c r="D30" s="40"/>
      <c r="E30" s="40"/>
      <c r="F30" s="40"/>
      <c r="G30" s="40"/>
      <c r="H30" s="25">
        <f>H26+H27+H28+H29</f>
        <v>0</v>
      </c>
      <c r="I30" s="26">
        <f>I26+I27+I28+I29</f>
        <v>0</v>
      </c>
      <c r="J30">
        <v>5</v>
      </c>
    </row>
    <row r="31" spans="1:19">
      <c r="B31" s="2">
        <v>4</v>
      </c>
      <c r="C31" s="3" t="s">
        <v>182</v>
      </c>
      <c r="D31" s="5" t="s">
        <v>178</v>
      </c>
      <c r="G31" s="6">
        <v>63000</v>
      </c>
      <c r="I31" s="4">
        <f>G31*H31</f>
        <v>0</v>
      </c>
      <c r="J31">
        <v>1</v>
      </c>
    </row>
    <row r="32" spans="1:19">
      <c r="D32" s="22" t="str">
        <f>SUBSTITUTE("Sp.mat: 0.00%",".",IF(VALUE("1.2")=1.2,".",","),2)</f>
        <v>Sp.mat: 0,00%</v>
      </c>
      <c r="F32" s="22" t="str">
        <f>SUBSTITUTE("Sp.man: 0.00%",".",IF(VALUE("1.2")=1.2,".",","),2)</f>
        <v>Sp.man: 0,00%</v>
      </c>
      <c r="G32" s="22" t="str">
        <f>SUBSTITUTE("Sp.uti: 0.00%",".",IF(VALUE("1.2")=1.2,".",","),2)</f>
        <v>Sp.uti: 0,00%</v>
      </c>
      <c r="I32" s="4">
        <f>G31*H32</f>
        <v>0</v>
      </c>
      <c r="J32">
        <v>2</v>
      </c>
    </row>
    <row r="33" spans="1:19">
      <c r="A33" s="41" t="s">
        <v>183</v>
      </c>
      <c r="B33" s="42"/>
      <c r="C33" s="42"/>
      <c r="D33" s="42"/>
      <c r="E33" s="42"/>
      <c r="F33" s="42"/>
      <c r="G33" s="42"/>
      <c r="I33" s="4">
        <f>G31*H33</f>
        <v>0</v>
      </c>
      <c r="J33">
        <v>3</v>
      </c>
      <c r="K33" s="4">
        <v>0</v>
      </c>
      <c r="L33" s="4">
        <v>0</v>
      </c>
      <c r="M33" s="4">
        <f>I33-K33-L33</f>
        <v>0</v>
      </c>
    </row>
    <row r="34" spans="1:19">
      <c r="A34" s="42"/>
      <c r="B34" s="42"/>
      <c r="C34" s="42"/>
      <c r="D34" s="42"/>
      <c r="E34" s="42"/>
      <c r="F34" s="42"/>
      <c r="G34" s="42"/>
      <c r="I34" s="4">
        <f>G31*H34</f>
        <v>0</v>
      </c>
      <c r="J34">
        <v>4</v>
      </c>
      <c r="N34" s="4">
        <f>IF(ISERR(SEARCH("TRA* 82",C31)),IF(Q34+R34+S34=0,0,I34*(Q34/(Q34+R34+S34))),I34)</f>
        <v>0</v>
      </c>
      <c r="O34" s="4">
        <f>IF(ISERR(SEARCH("TRA* 82",C31)),IF(Q34+R34+S34=0,0,I34*(R34/(Q34+R34+S34))),0)</f>
        <v>0</v>
      </c>
      <c r="P34" s="4">
        <f>IF(ISERR(SEARCH("TRA* 82",C31)),I34-N34-O34,0)</f>
        <v>0</v>
      </c>
      <c r="Q34" s="4">
        <v>63000</v>
      </c>
      <c r="R34" s="4">
        <v>0</v>
      </c>
      <c r="S34" s="4">
        <v>0</v>
      </c>
    </row>
    <row r="35" spans="1:19">
      <c r="A35" s="39" t="s">
        <v>184</v>
      </c>
      <c r="B35" s="40"/>
      <c r="C35" s="40"/>
      <c r="D35" s="40"/>
      <c r="E35" s="40"/>
      <c r="F35" s="40"/>
      <c r="G35" s="40"/>
      <c r="H35" s="25">
        <f>H31+H32+H33+H34</f>
        <v>0</v>
      </c>
      <c r="I35" s="26">
        <f>I31+I32+I33+I34</f>
        <v>0</v>
      </c>
      <c r="J35">
        <v>5</v>
      </c>
    </row>
    <row r="36" spans="1:19">
      <c r="B36" s="2">
        <v>5</v>
      </c>
      <c r="C36" s="3" t="s">
        <v>185</v>
      </c>
      <c r="D36" s="5" t="s">
        <v>79</v>
      </c>
      <c r="G36" s="6">
        <v>150</v>
      </c>
      <c r="I36" s="4">
        <f>G36*H36</f>
        <v>0</v>
      </c>
      <c r="J36">
        <v>1</v>
      </c>
    </row>
    <row r="37" spans="1:19">
      <c r="D37" s="22" t="str">
        <f>SUBSTITUTE("Sp.mat: 0.00%",".",IF(VALUE("1.2")=1.2,".",","),2)</f>
        <v>Sp.mat: 0,00%</v>
      </c>
      <c r="F37" s="22" t="str">
        <f>SUBSTITUTE("Sp.man: 0.00%",".",IF(VALUE("1.2")=1.2,".",","),2)</f>
        <v>Sp.man: 0,00%</v>
      </c>
      <c r="G37" s="22" t="str">
        <f>SUBSTITUTE("Sp.uti: 0.00%",".",IF(VALUE("1.2")=1.2,".",","),2)</f>
        <v>Sp.uti: 0,00%</v>
      </c>
      <c r="I37" s="4">
        <f>G36*H37</f>
        <v>0</v>
      </c>
      <c r="J37">
        <v>2</v>
      </c>
    </row>
    <row r="38" spans="1:19">
      <c r="A38" s="41" t="s">
        <v>186</v>
      </c>
      <c r="B38" s="42"/>
      <c r="C38" s="42"/>
      <c r="D38" s="42"/>
      <c r="E38" s="42"/>
      <c r="F38" s="42"/>
      <c r="G38" s="42"/>
      <c r="I38" s="4">
        <f>G36*H38</f>
        <v>0</v>
      </c>
      <c r="J38">
        <v>3</v>
      </c>
      <c r="K38" s="4">
        <v>28917</v>
      </c>
      <c r="L38" s="4">
        <v>0</v>
      </c>
      <c r="M38" s="4">
        <f>I38-K38-L38</f>
        <v>-28917</v>
      </c>
    </row>
    <row r="39" spans="1:19">
      <c r="A39" s="42"/>
      <c r="B39" s="42"/>
      <c r="C39" s="42"/>
      <c r="D39" s="42"/>
      <c r="E39" s="42"/>
      <c r="F39" s="42"/>
      <c r="G39" s="42"/>
      <c r="I39" s="4">
        <f>G36*H39</f>
        <v>0</v>
      </c>
      <c r="J39">
        <v>4</v>
      </c>
      <c r="N39" s="4">
        <f>IF(ISERR(SEARCH("TRA* 82",C36)),IF(Q39+R39+S39=0,0,I39*(Q39/(Q39+R39+S39))),I39)</f>
        <v>0</v>
      </c>
      <c r="O39" s="4">
        <f>IF(ISERR(SEARCH("TRA* 82",C36)),IF(Q39+R39+S39=0,0,I39*(R39/(Q39+R39+S39))),0)</f>
        <v>0</v>
      </c>
      <c r="P39" s="4">
        <f>IF(ISERR(SEARCH("TRA* 82",C36)),I39-N39-O39,0)</f>
        <v>0</v>
      </c>
      <c r="Q39" s="4">
        <v>0</v>
      </c>
      <c r="R39" s="4">
        <v>0</v>
      </c>
      <c r="S39" s="4">
        <v>0</v>
      </c>
    </row>
    <row r="40" spans="1:19">
      <c r="A40" s="39" t="s">
        <v>187</v>
      </c>
      <c r="B40" s="40"/>
      <c r="C40" s="40"/>
      <c r="D40" s="40"/>
      <c r="E40" s="40"/>
      <c r="F40" s="40"/>
      <c r="G40" s="40"/>
      <c r="H40" s="25">
        <f>H36+H37+H38+H39</f>
        <v>0</v>
      </c>
      <c r="I40" s="26">
        <f>I36+I37+I38+I39</f>
        <v>0</v>
      </c>
      <c r="J40">
        <v>5</v>
      </c>
    </row>
    <row r="41" spans="1:19">
      <c r="B41" s="2">
        <v>6</v>
      </c>
      <c r="C41" s="3" t="s">
        <v>188</v>
      </c>
      <c r="D41" s="5" t="s">
        <v>79</v>
      </c>
      <c r="G41" s="6">
        <v>2880</v>
      </c>
      <c r="I41" s="4">
        <f>G41*H41</f>
        <v>0</v>
      </c>
      <c r="J41">
        <v>1</v>
      </c>
    </row>
    <row r="42" spans="1:19">
      <c r="D42" s="22" t="str">
        <f>SUBSTITUTE("Sp.mat: 0.00%",".",IF(VALUE("1.2")=1.2,".",","),2)</f>
        <v>Sp.mat: 0,00%</v>
      </c>
      <c r="F42" s="22" t="str">
        <f>SUBSTITUTE("Sp.man: 0.00%",".",IF(VALUE("1.2")=1.2,".",","),2)</f>
        <v>Sp.man: 0,00%</v>
      </c>
      <c r="G42" s="22" t="str">
        <f>SUBSTITUTE("Sp.uti: 0.00%",".",IF(VALUE("1.2")=1.2,".",","),2)</f>
        <v>Sp.uti: 0,00%</v>
      </c>
      <c r="I42" s="4">
        <f>G41*H42</f>
        <v>0</v>
      </c>
      <c r="J42">
        <v>2</v>
      </c>
    </row>
    <row r="43" spans="1:19">
      <c r="A43" s="41" t="s">
        <v>189</v>
      </c>
      <c r="B43" s="42"/>
      <c r="C43" s="42"/>
      <c r="D43" s="42"/>
      <c r="E43" s="42"/>
      <c r="F43" s="42"/>
      <c r="G43" s="42"/>
      <c r="I43" s="4">
        <f>G41*H43</f>
        <v>0</v>
      </c>
      <c r="J43">
        <v>3</v>
      </c>
      <c r="K43" s="4">
        <v>0</v>
      </c>
      <c r="L43" s="4">
        <v>0</v>
      </c>
      <c r="M43" s="4">
        <f>I43-K43-L43</f>
        <v>0</v>
      </c>
    </row>
    <row r="44" spans="1:19">
      <c r="A44" s="42"/>
      <c r="B44" s="42"/>
      <c r="C44" s="42"/>
      <c r="D44" s="42"/>
      <c r="E44" s="42"/>
      <c r="F44" s="42"/>
      <c r="G44" s="42"/>
      <c r="I44" s="4">
        <f>G41*H44</f>
        <v>0</v>
      </c>
      <c r="J44">
        <v>4</v>
      </c>
      <c r="N44" s="4">
        <f>IF(ISERR(SEARCH("TRA* 82",C41)),IF(Q44+R44+S44=0,0,I44*(Q44/(Q44+R44+S44))),I44)</f>
        <v>0</v>
      </c>
      <c r="O44" s="4">
        <f>IF(ISERR(SEARCH("TRA* 82",C41)),IF(Q44+R44+S44=0,0,I44*(R44/(Q44+R44+S44))),0)</f>
        <v>0</v>
      </c>
      <c r="P44" s="4">
        <f>IF(ISERR(SEARCH("TRA* 82",C41)),I44-N44-O44,0)</f>
        <v>0</v>
      </c>
      <c r="Q44" s="4">
        <v>0</v>
      </c>
      <c r="R44" s="4">
        <v>0</v>
      </c>
      <c r="S44" s="4">
        <v>0</v>
      </c>
    </row>
    <row r="45" spans="1:19">
      <c r="A45" s="39" t="s">
        <v>190</v>
      </c>
      <c r="B45" s="40"/>
      <c r="C45" s="40"/>
      <c r="D45" s="40"/>
      <c r="E45" s="40"/>
      <c r="F45" s="40"/>
      <c r="G45" s="40"/>
      <c r="H45" s="25">
        <f>H41+H42+H43+H44</f>
        <v>0</v>
      </c>
      <c r="I45" s="26">
        <f>I41+I42+I43+I44</f>
        <v>0</v>
      </c>
      <c r="J45">
        <v>5</v>
      </c>
    </row>
    <row r="46" spans="1:19">
      <c r="B46" s="2">
        <v>7</v>
      </c>
      <c r="C46" s="3" t="s">
        <v>191</v>
      </c>
      <c r="D46" s="5" t="s">
        <v>43</v>
      </c>
      <c r="G46" s="6">
        <v>1560</v>
      </c>
      <c r="I46" s="4">
        <f>G46*H46</f>
        <v>0</v>
      </c>
      <c r="J46">
        <v>1</v>
      </c>
    </row>
    <row r="47" spans="1:19">
      <c r="D47" s="22" t="str">
        <f>SUBSTITUTE("Sp.mat: 0.00%",".",IF(VALUE("1.2")=1.2,".",","),2)</f>
        <v>Sp.mat: 0,00%</v>
      </c>
      <c r="F47" s="22" t="str">
        <f>SUBSTITUTE("Sp.man: 0.00%",".",IF(VALUE("1.2")=1.2,".",","),2)</f>
        <v>Sp.man: 0,00%</v>
      </c>
      <c r="G47" s="22" t="str">
        <f>SUBSTITUTE("Sp.uti: 0.00%",".",IF(VALUE("1.2")=1.2,".",","),2)</f>
        <v>Sp.uti: 0,00%</v>
      </c>
      <c r="I47" s="4">
        <f>G46*H47</f>
        <v>0</v>
      </c>
      <c r="J47">
        <v>2</v>
      </c>
    </row>
    <row r="48" spans="1:19">
      <c r="A48" s="41" t="s">
        <v>192</v>
      </c>
      <c r="B48" s="42"/>
      <c r="C48" s="42"/>
      <c r="D48" s="42"/>
      <c r="E48" s="42"/>
      <c r="F48" s="42"/>
      <c r="G48" s="42"/>
      <c r="I48" s="4">
        <f>G46*H48</f>
        <v>0</v>
      </c>
      <c r="J48">
        <v>3</v>
      </c>
      <c r="K48" s="4">
        <v>0</v>
      </c>
      <c r="L48" s="4">
        <v>0</v>
      </c>
      <c r="M48" s="4">
        <f>I48-K48-L48</f>
        <v>0</v>
      </c>
    </row>
    <row r="49" spans="1:19">
      <c r="A49" s="42"/>
      <c r="B49" s="42"/>
      <c r="C49" s="42"/>
      <c r="D49" s="42"/>
      <c r="E49" s="42"/>
      <c r="F49" s="42"/>
      <c r="G49" s="42"/>
      <c r="I49" s="4">
        <f>G46*H49</f>
        <v>0</v>
      </c>
      <c r="J49">
        <v>4</v>
      </c>
      <c r="N49" s="4">
        <f>IF(ISERR(SEARCH("TRA* 82",C46)),IF(Q49+R49+S49=0,0,I49*(Q49/(Q49+R49+S49))),I49)</f>
        <v>0</v>
      </c>
      <c r="O49" s="4">
        <f>IF(ISERR(SEARCH("TRA* 82",C46)),IF(Q49+R49+S49=0,0,I49*(R49/(Q49+R49+S49))),0)</f>
        <v>0</v>
      </c>
      <c r="P49" s="4">
        <f>IF(ISERR(SEARCH("TRA* 82",C46)),I49-N49-O49,0)</f>
        <v>0</v>
      </c>
      <c r="Q49" s="4">
        <v>0</v>
      </c>
      <c r="R49" s="4">
        <v>0</v>
      </c>
      <c r="S49" s="4">
        <v>0</v>
      </c>
    </row>
    <row r="50" spans="1:19">
      <c r="A50" s="39" t="s">
        <v>24</v>
      </c>
      <c r="B50" s="40"/>
      <c r="C50" s="40"/>
      <c r="D50" s="40"/>
      <c r="E50" s="40"/>
      <c r="F50" s="40"/>
      <c r="G50" s="40"/>
      <c r="H50" s="25">
        <f>H46+H47+H48+H49</f>
        <v>0</v>
      </c>
      <c r="I50" s="26">
        <f>I46+I47+I48+I49</f>
        <v>0</v>
      </c>
      <c r="J50">
        <v>5</v>
      </c>
    </row>
    <row r="51" spans="1:19">
      <c r="B51" s="2">
        <v>8</v>
      </c>
      <c r="C51" s="3" t="s">
        <v>193</v>
      </c>
      <c r="D51" s="5" t="s">
        <v>79</v>
      </c>
      <c r="G51" s="6">
        <v>1123200</v>
      </c>
      <c r="I51" s="4">
        <f>G51*H51</f>
        <v>0</v>
      </c>
      <c r="J51">
        <v>1</v>
      </c>
    </row>
    <row r="52" spans="1:19">
      <c r="D52" s="22" t="str">
        <f>SUBSTITUTE("Sp.mat: 0.00%",".",IF(VALUE("1.2")=1.2,".",","),2)</f>
        <v>Sp.mat: 0,00%</v>
      </c>
      <c r="F52" s="22" t="str">
        <f>SUBSTITUTE("Sp.man: 0.00%",".",IF(VALUE("1.2")=1.2,".",","),2)</f>
        <v>Sp.man: 0,00%</v>
      </c>
      <c r="G52" s="22" t="str">
        <f>SUBSTITUTE("Sp.uti: 0.00%",".",IF(VALUE("1.2")=1.2,".",","),2)</f>
        <v>Sp.uti: 0,00%</v>
      </c>
      <c r="I52" s="4">
        <f>G51*H52</f>
        <v>0</v>
      </c>
      <c r="J52">
        <v>2</v>
      </c>
    </row>
    <row r="53" spans="1:19">
      <c r="A53" s="41" t="s">
        <v>194</v>
      </c>
      <c r="B53" s="42"/>
      <c r="C53" s="42"/>
      <c r="D53" s="42"/>
      <c r="E53" s="42"/>
      <c r="F53" s="42"/>
      <c r="G53" s="42"/>
      <c r="I53" s="4">
        <f>G51*H53</f>
        <v>0</v>
      </c>
      <c r="J53">
        <v>3</v>
      </c>
      <c r="K53" s="4">
        <v>0</v>
      </c>
      <c r="L53" s="4">
        <v>0</v>
      </c>
      <c r="M53" s="4">
        <f>I53-K53-L53</f>
        <v>0</v>
      </c>
    </row>
    <row r="54" spans="1:19">
      <c r="A54" s="42"/>
      <c r="B54" s="42"/>
      <c r="C54" s="42"/>
      <c r="D54" s="42"/>
      <c r="E54" s="42"/>
      <c r="F54" s="42"/>
      <c r="G54" s="42"/>
      <c r="I54" s="4">
        <f>G51*H54</f>
        <v>0</v>
      </c>
      <c r="J54">
        <v>4</v>
      </c>
      <c r="N54" s="4">
        <f>IF(ISERR(SEARCH("TRA* 82",C51)),IF(Q54+R54+S54=0,0,I54*(Q54/(Q54+R54+S54))),I54)</f>
        <v>0</v>
      </c>
      <c r="O54" s="4">
        <f>IF(ISERR(SEARCH("TRA* 82",C51)),IF(Q54+R54+S54=0,0,I54*(R54/(Q54+R54+S54))),0)</f>
        <v>0</v>
      </c>
      <c r="P54" s="4">
        <f>IF(ISERR(SEARCH("TRA* 82",C51)),I54-N54-O54,0)</f>
        <v>0</v>
      </c>
      <c r="Q54" s="4">
        <v>0</v>
      </c>
      <c r="R54" s="4">
        <v>0</v>
      </c>
      <c r="S54" s="4">
        <v>0</v>
      </c>
    </row>
    <row r="55" spans="1:19">
      <c r="A55" s="39" t="s">
        <v>24</v>
      </c>
      <c r="B55" s="40"/>
      <c r="C55" s="40"/>
      <c r="D55" s="40"/>
      <c r="E55" s="40"/>
      <c r="F55" s="40"/>
      <c r="G55" s="40"/>
      <c r="H55" s="25">
        <f>H51+H52+H53+H54</f>
        <v>0</v>
      </c>
      <c r="I55" s="26">
        <f>I51+I52+I53+I54</f>
        <v>0</v>
      </c>
      <c r="J55">
        <v>5</v>
      </c>
    </row>
    <row r="56" spans="1:19">
      <c r="B56" s="2">
        <v>9</v>
      </c>
      <c r="C56" s="3" t="s">
        <v>195</v>
      </c>
      <c r="D56" s="5" t="s">
        <v>76</v>
      </c>
      <c r="G56" s="6">
        <v>2.5</v>
      </c>
      <c r="I56" s="4">
        <f>G56*H56</f>
        <v>0</v>
      </c>
      <c r="J56">
        <v>1</v>
      </c>
    </row>
    <row r="57" spans="1:19">
      <c r="D57" s="22" t="str">
        <f>SUBSTITUTE("Sp.mat: 0.00%",".",IF(VALUE("1.2")=1.2,".",","),2)</f>
        <v>Sp.mat: 0,00%</v>
      </c>
      <c r="F57" s="22" t="str">
        <f>SUBSTITUTE("Sp.man: 0.00%",".",IF(VALUE("1.2")=1.2,".",","),2)</f>
        <v>Sp.man: 0,00%</v>
      </c>
      <c r="G57" s="22" t="str">
        <f>SUBSTITUTE("Sp.uti: 0.00%",".",IF(VALUE("1.2")=1.2,".",","),2)</f>
        <v>Sp.uti: 0,00%</v>
      </c>
      <c r="I57" s="4">
        <f>G56*H57</f>
        <v>0</v>
      </c>
      <c r="J57">
        <v>2</v>
      </c>
    </row>
    <row r="58" spans="1:19">
      <c r="A58" s="41" t="s">
        <v>196</v>
      </c>
      <c r="B58" s="42"/>
      <c r="C58" s="42"/>
      <c r="D58" s="42"/>
      <c r="E58" s="42"/>
      <c r="F58" s="42"/>
      <c r="G58" s="42"/>
      <c r="I58" s="4">
        <f>G56*H58</f>
        <v>0</v>
      </c>
      <c r="J58">
        <v>3</v>
      </c>
      <c r="K58" s="4">
        <v>2352.375</v>
      </c>
      <c r="L58" s="4">
        <v>0</v>
      </c>
      <c r="M58" s="4">
        <f>I58-K58-L58</f>
        <v>-2352.375</v>
      </c>
    </row>
    <row r="59" spans="1:19">
      <c r="A59" s="42"/>
      <c r="B59" s="42"/>
      <c r="C59" s="42"/>
      <c r="D59" s="42"/>
      <c r="E59" s="42"/>
      <c r="F59" s="42"/>
      <c r="G59" s="42"/>
      <c r="I59" s="4">
        <f>G56*H59</f>
        <v>0</v>
      </c>
      <c r="J59">
        <v>4</v>
      </c>
      <c r="N59" s="4">
        <f>IF(ISERR(SEARCH("TRA* 82",C56)),IF(Q59+R59+S59=0,0,I59*(Q59/(Q59+R59+S59))),I59)</f>
        <v>0</v>
      </c>
      <c r="O59" s="4">
        <f>IF(ISERR(SEARCH("TRA* 82",C56)),IF(Q59+R59+S59=0,0,I59*(R59/(Q59+R59+S59))),0)</f>
        <v>0</v>
      </c>
      <c r="P59" s="4">
        <f>IF(ISERR(SEARCH("TRA* 82",C56)),I59-N59-O59,0)</f>
        <v>0</v>
      </c>
      <c r="Q59" s="4">
        <v>0</v>
      </c>
      <c r="R59" s="4">
        <v>0</v>
      </c>
      <c r="S59" s="4">
        <v>0</v>
      </c>
    </row>
    <row r="60" spans="1:19">
      <c r="A60" s="39" t="s">
        <v>24</v>
      </c>
      <c r="B60" s="40"/>
      <c r="C60" s="40"/>
      <c r="D60" s="40"/>
      <c r="E60" s="40"/>
      <c r="F60" s="40"/>
      <c r="G60" s="40"/>
      <c r="H60" s="25">
        <f>H56+H57+H58+H59</f>
        <v>0</v>
      </c>
      <c r="I60" s="26">
        <f>I56+I57+I58+I59</f>
        <v>0</v>
      </c>
      <c r="J60">
        <v>5</v>
      </c>
    </row>
    <row r="61" spans="1:19">
      <c r="B61" s="2">
        <v>10</v>
      </c>
      <c r="C61" s="3" t="s">
        <v>197</v>
      </c>
      <c r="D61" s="5" t="s">
        <v>79</v>
      </c>
      <c r="G61" s="6">
        <v>2500</v>
      </c>
      <c r="I61" s="4">
        <f>G61*H61</f>
        <v>0</v>
      </c>
      <c r="J61">
        <v>1</v>
      </c>
    </row>
    <row r="62" spans="1:19">
      <c r="D62" s="22" t="str">
        <f>SUBSTITUTE("Sp.mat: 0.00%",".",IF(VALUE("1.2")=1.2,".",","),2)</f>
        <v>Sp.mat: 0,00%</v>
      </c>
      <c r="F62" s="22" t="str">
        <f>SUBSTITUTE("Sp.man: 0.00%",".",IF(VALUE("1.2")=1.2,".",","),2)</f>
        <v>Sp.man: 0,00%</v>
      </c>
      <c r="G62" s="22" t="str">
        <f>SUBSTITUTE("Sp.uti: 0.00%",".",IF(VALUE("1.2")=1.2,".",","),2)</f>
        <v>Sp.uti: 0,00%</v>
      </c>
      <c r="I62" s="4">
        <f>G61*H62</f>
        <v>0</v>
      </c>
      <c r="J62">
        <v>2</v>
      </c>
    </row>
    <row r="63" spans="1:19">
      <c r="A63" s="41" t="s">
        <v>198</v>
      </c>
      <c r="B63" s="42"/>
      <c r="C63" s="42"/>
      <c r="D63" s="42"/>
      <c r="E63" s="42"/>
      <c r="F63" s="42"/>
      <c r="G63" s="42"/>
      <c r="I63" s="4">
        <f>G61*H63</f>
        <v>0</v>
      </c>
      <c r="J63">
        <v>3</v>
      </c>
      <c r="K63" s="4">
        <v>0</v>
      </c>
      <c r="L63" s="4">
        <v>0</v>
      </c>
      <c r="M63" s="4">
        <f>I63-K63-L63</f>
        <v>0</v>
      </c>
    </row>
    <row r="64" spans="1:19">
      <c r="A64" s="42"/>
      <c r="B64" s="42"/>
      <c r="C64" s="42"/>
      <c r="D64" s="42"/>
      <c r="E64" s="42"/>
      <c r="F64" s="42"/>
      <c r="G64" s="42"/>
      <c r="I64" s="4">
        <f>G61*H64</f>
        <v>0</v>
      </c>
      <c r="J64">
        <v>4</v>
      </c>
      <c r="N64" s="4">
        <f>IF(ISERR(SEARCH("TRA* 82",C61)),IF(Q64+R64+S64=0,0,I64*(Q64/(Q64+R64+S64))),I64)</f>
        <v>0</v>
      </c>
      <c r="O64" s="4">
        <f>IF(ISERR(SEARCH("TRA* 82",C61)),IF(Q64+R64+S64=0,0,I64*(R64/(Q64+R64+S64))),0)</f>
        <v>0</v>
      </c>
      <c r="P64" s="4">
        <f>IF(ISERR(SEARCH("TRA* 82",C61)),I64-N64-O64,0)</f>
        <v>0</v>
      </c>
      <c r="Q64" s="4">
        <v>0</v>
      </c>
      <c r="R64" s="4">
        <v>0</v>
      </c>
      <c r="S64" s="4">
        <v>0</v>
      </c>
    </row>
    <row r="65" spans="1:19">
      <c r="A65" s="39" t="s">
        <v>199</v>
      </c>
      <c r="B65" s="40"/>
      <c r="C65" s="40"/>
      <c r="D65" s="40"/>
      <c r="E65" s="40"/>
      <c r="F65" s="40"/>
      <c r="G65" s="40"/>
      <c r="H65" s="25">
        <f>H61+H62+H63+H64</f>
        <v>0</v>
      </c>
      <c r="I65" s="26">
        <f>I61+I62+I63+I64</f>
        <v>0</v>
      </c>
      <c r="J65">
        <v>5</v>
      </c>
    </row>
    <row r="66" spans="1:19">
      <c r="B66" s="2">
        <v>11</v>
      </c>
      <c r="C66" s="3" t="s">
        <v>200</v>
      </c>
      <c r="D66" s="5" t="s">
        <v>43</v>
      </c>
      <c r="G66" s="6">
        <v>1410</v>
      </c>
      <c r="I66" s="4">
        <f>G66*H66</f>
        <v>0</v>
      </c>
      <c r="J66">
        <v>1</v>
      </c>
    </row>
    <row r="67" spans="1:19">
      <c r="D67" s="22" t="str">
        <f>SUBSTITUTE("Sp.mat: 0.00%",".",IF(VALUE("1.2")=1.2,".",","),2)</f>
        <v>Sp.mat: 0,00%</v>
      </c>
      <c r="F67" s="22" t="str">
        <f>SUBSTITUTE("Sp.man: 0.00%",".",IF(VALUE("1.2")=1.2,".",","),2)</f>
        <v>Sp.man: 0,00%</v>
      </c>
      <c r="G67" s="22" t="str">
        <f>SUBSTITUTE("Sp.uti: 0.00%",".",IF(VALUE("1.2")=1.2,".",","),2)</f>
        <v>Sp.uti: 0,00%</v>
      </c>
      <c r="I67" s="4">
        <f>G66*H67</f>
        <v>0</v>
      </c>
      <c r="J67">
        <v>2</v>
      </c>
    </row>
    <row r="68" spans="1:19">
      <c r="A68" s="41" t="s">
        <v>201</v>
      </c>
      <c r="B68" s="42"/>
      <c r="C68" s="42"/>
      <c r="D68" s="42"/>
      <c r="E68" s="42"/>
      <c r="F68" s="42"/>
      <c r="G68" s="42"/>
      <c r="I68" s="4">
        <f>G66*H68</f>
        <v>0</v>
      </c>
      <c r="J68">
        <v>3</v>
      </c>
      <c r="K68" s="4">
        <v>0</v>
      </c>
      <c r="L68" s="4">
        <v>0</v>
      </c>
      <c r="M68" s="4">
        <f>I68-K68-L68</f>
        <v>0</v>
      </c>
    </row>
    <row r="69" spans="1:19">
      <c r="A69" s="42"/>
      <c r="B69" s="42"/>
      <c r="C69" s="42"/>
      <c r="D69" s="42"/>
      <c r="E69" s="42"/>
      <c r="F69" s="42"/>
      <c r="G69" s="42"/>
      <c r="I69" s="4">
        <f>G66*H69</f>
        <v>0</v>
      </c>
      <c r="J69">
        <v>4</v>
      </c>
      <c r="N69" s="4">
        <f>IF(ISERR(SEARCH("TRA* 82",C66)),IF(Q69+R69+S69=0,0,I69*(Q69/(Q69+R69+S69))),I69)</f>
        <v>0</v>
      </c>
      <c r="O69" s="4">
        <f>IF(ISERR(SEARCH("TRA* 82",C66)),IF(Q69+R69+S69=0,0,I69*(R69/(Q69+R69+S69))),0)</f>
        <v>0</v>
      </c>
      <c r="P69" s="4">
        <f>IF(ISERR(SEARCH("TRA* 82",C66)),I69-N69-O69,0)</f>
        <v>0</v>
      </c>
      <c r="Q69" s="4">
        <v>0</v>
      </c>
      <c r="R69" s="4">
        <v>0</v>
      </c>
      <c r="S69" s="4">
        <v>0</v>
      </c>
    </row>
    <row r="70" spans="1:19">
      <c r="A70" s="39" t="s">
        <v>24</v>
      </c>
      <c r="B70" s="40"/>
      <c r="C70" s="40"/>
      <c r="D70" s="40"/>
      <c r="E70" s="40"/>
      <c r="F70" s="40"/>
      <c r="G70" s="40"/>
      <c r="H70" s="25">
        <f>H66+H67+H68+H69</f>
        <v>0</v>
      </c>
      <c r="I70" s="26">
        <f>I66+I67+I68+I69</f>
        <v>0</v>
      </c>
      <c r="J70">
        <v>5</v>
      </c>
    </row>
    <row r="71" spans="1:19">
      <c r="B71" s="2">
        <v>12</v>
      </c>
      <c r="C71" s="3" t="s">
        <v>202</v>
      </c>
      <c r="D71" s="5" t="s">
        <v>26</v>
      </c>
      <c r="G71" s="6">
        <v>23</v>
      </c>
      <c r="I71" s="4">
        <f>G71*H71</f>
        <v>0</v>
      </c>
      <c r="J71">
        <v>1</v>
      </c>
    </row>
    <row r="72" spans="1:19">
      <c r="D72" s="22" t="str">
        <f>SUBSTITUTE("Sp.mat: 0.00%",".",IF(VALUE("1.2")=1.2,".",","),2)</f>
        <v>Sp.mat: 0,00%</v>
      </c>
      <c r="F72" s="22" t="str">
        <f>SUBSTITUTE("Sp.man: 0.00%",".",IF(VALUE("1.2")=1.2,".",","),2)</f>
        <v>Sp.man: 0,00%</v>
      </c>
      <c r="G72" s="22" t="str">
        <f>SUBSTITUTE("Sp.uti: 0.00%",".",IF(VALUE("1.2")=1.2,".",","),2)</f>
        <v>Sp.uti: 0,00%</v>
      </c>
      <c r="I72" s="4">
        <f>G71*H72</f>
        <v>0</v>
      </c>
      <c r="J72">
        <v>2</v>
      </c>
    </row>
    <row r="73" spans="1:19">
      <c r="A73" s="41" t="s">
        <v>203</v>
      </c>
      <c r="B73" s="42"/>
      <c r="C73" s="42"/>
      <c r="D73" s="42"/>
      <c r="E73" s="42"/>
      <c r="F73" s="42"/>
      <c r="G73" s="42"/>
      <c r="I73" s="4">
        <f>G71*H73</f>
        <v>0</v>
      </c>
      <c r="J73">
        <v>3</v>
      </c>
      <c r="K73" s="4">
        <v>0</v>
      </c>
      <c r="L73" s="4">
        <v>0</v>
      </c>
      <c r="M73" s="4">
        <f>I73-K73-L73</f>
        <v>0</v>
      </c>
    </row>
    <row r="74" spans="1:19">
      <c r="A74" s="42"/>
      <c r="B74" s="42"/>
      <c r="C74" s="42"/>
      <c r="D74" s="42"/>
      <c r="E74" s="42"/>
      <c r="F74" s="42"/>
      <c r="G74" s="42"/>
      <c r="I74" s="4">
        <f>G71*H74</f>
        <v>0</v>
      </c>
      <c r="J74">
        <v>4</v>
      </c>
      <c r="N74" s="4">
        <f>IF(ISERR(SEARCH("TRA* 82",C71)),IF(Q74+R74+S74=0,0,I74*(Q74/(Q74+R74+S74))),I74)</f>
        <v>0</v>
      </c>
      <c r="O74" s="4">
        <f>IF(ISERR(SEARCH("TRA* 82",C71)),IF(Q74+R74+S74=0,0,I74*(R74/(Q74+R74+S74))),0)</f>
        <v>0</v>
      </c>
      <c r="P74" s="4">
        <f>IF(ISERR(SEARCH("TRA* 82",C71)),I74-N74-O74,0)</f>
        <v>0</v>
      </c>
      <c r="Q74" s="4">
        <v>0</v>
      </c>
      <c r="R74" s="4">
        <v>0</v>
      </c>
      <c r="S74" s="4">
        <v>0</v>
      </c>
    </row>
    <row r="75" spans="1:19">
      <c r="A75" s="39" t="s">
        <v>24</v>
      </c>
      <c r="B75" s="40"/>
      <c r="C75" s="40"/>
      <c r="D75" s="40"/>
      <c r="E75" s="40"/>
      <c r="F75" s="40"/>
      <c r="G75" s="40"/>
      <c r="H75" s="25">
        <f>H71+H72+H73+H74</f>
        <v>0</v>
      </c>
      <c r="I75" s="26">
        <f>I71+I72+I73+I74</f>
        <v>0</v>
      </c>
      <c r="J75">
        <v>5</v>
      </c>
    </row>
    <row r="76" spans="1:19">
      <c r="B76" s="2">
        <v>13</v>
      </c>
      <c r="C76" s="3" t="s">
        <v>204</v>
      </c>
      <c r="D76" s="5" t="s">
        <v>43</v>
      </c>
      <c r="G76" s="6">
        <v>61</v>
      </c>
      <c r="I76" s="4">
        <f>G76*H76</f>
        <v>0</v>
      </c>
      <c r="J76">
        <v>1</v>
      </c>
    </row>
    <row r="77" spans="1:19">
      <c r="D77" s="22" t="str">
        <f>SUBSTITUTE("Sp.mat: 0.00%",".",IF(VALUE("1.2")=1.2,".",","),2)</f>
        <v>Sp.mat: 0,00%</v>
      </c>
      <c r="F77" s="22" t="str">
        <f>SUBSTITUTE("Sp.man: 0.00%",".",IF(VALUE("1.2")=1.2,".",","),2)</f>
        <v>Sp.man: 0,00%</v>
      </c>
      <c r="G77" s="22" t="str">
        <f>SUBSTITUTE("Sp.uti: 0.00%",".",IF(VALUE("1.2")=1.2,".",","),2)</f>
        <v>Sp.uti: 0,00%</v>
      </c>
      <c r="I77" s="4">
        <f>G76*H77</f>
        <v>0</v>
      </c>
      <c r="J77">
        <v>2</v>
      </c>
    </row>
    <row r="78" spans="1:19">
      <c r="A78" s="41" t="s">
        <v>205</v>
      </c>
      <c r="B78" s="42"/>
      <c r="C78" s="42"/>
      <c r="D78" s="42"/>
      <c r="E78" s="42"/>
      <c r="F78" s="42"/>
      <c r="G78" s="42"/>
      <c r="I78" s="4">
        <f>G76*H78</f>
        <v>0</v>
      </c>
      <c r="J78">
        <v>3</v>
      </c>
      <c r="K78" s="4">
        <v>0</v>
      </c>
      <c r="L78" s="4">
        <v>43.865099999999998</v>
      </c>
      <c r="M78" s="4">
        <f>I78-K78-L78</f>
        <v>-43.865099999999998</v>
      </c>
    </row>
    <row r="79" spans="1:19">
      <c r="A79" s="42"/>
      <c r="B79" s="42"/>
      <c r="C79" s="42"/>
      <c r="D79" s="42"/>
      <c r="E79" s="42"/>
      <c r="F79" s="42"/>
      <c r="G79" s="42"/>
      <c r="I79" s="4">
        <f>G76*H79</f>
        <v>0</v>
      </c>
      <c r="J79">
        <v>4</v>
      </c>
      <c r="N79" s="4">
        <f>IF(ISERR(SEARCH("TRA* 82",C76)),IF(Q79+R79+S79=0,0,I79*(Q79/(Q79+R79+S79))),I79)</f>
        <v>0</v>
      </c>
      <c r="O79" s="4">
        <f>IF(ISERR(SEARCH("TRA* 82",C76)),IF(Q79+R79+S79=0,0,I79*(R79/(Q79+R79+S79))),0)</f>
        <v>0</v>
      </c>
      <c r="P79" s="4">
        <f>IF(ISERR(SEARCH("TRA* 82",C76)),I79-N79-O79,0)</f>
        <v>0</v>
      </c>
      <c r="Q79" s="4">
        <v>0</v>
      </c>
      <c r="R79" s="4">
        <v>0</v>
      </c>
      <c r="S79" s="4">
        <v>0</v>
      </c>
    </row>
    <row r="80" spans="1:19">
      <c r="A80" s="44" t="s">
        <v>24</v>
      </c>
      <c r="B80" s="45"/>
      <c r="C80" s="45"/>
      <c r="D80" s="45"/>
      <c r="E80" s="45"/>
      <c r="F80" s="45"/>
      <c r="G80" s="45"/>
      <c r="H80" s="27">
        <f>H76+H77+H78+H79</f>
        <v>0</v>
      </c>
      <c r="I80" s="28">
        <f>I76+I77+I78+I79</f>
        <v>0</v>
      </c>
      <c r="J80">
        <v>5</v>
      </c>
    </row>
    <row r="81" spans="1:19">
      <c r="A81" s="46" t="s">
        <v>206</v>
      </c>
      <c r="B81" s="46"/>
      <c r="C81" s="46"/>
      <c r="D81" s="46"/>
      <c r="E81" s="46"/>
      <c r="F81" s="46"/>
      <c r="G81" s="46"/>
      <c r="H81" s="46"/>
      <c r="I81" s="46"/>
    </row>
    <row r="82" spans="1:19">
      <c r="B82" s="2">
        <v>14</v>
      </c>
      <c r="C82" s="3" t="s">
        <v>207</v>
      </c>
      <c r="D82" s="5" t="s">
        <v>84</v>
      </c>
      <c r="G82" s="6">
        <v>440</v>
      </c>
      <c r="I82" s="4">
        <f>G82*H82</f>
        <v>0</v>
      </c>
      <c r="J82">
        <v>1</v>
      </c>
    </row>
    <row r="83" spans="1:19">
      <c r="D83" s="22" t="str">
        <f>SUBSTITUTE("Sp.mat: 0.00%",".",IF(VALUE("1.2")=1.2,".",","),2)</f>
        <v>Sp.mat: 0,00%</v>
      </c>
      <c r="F83" s="22" t="str">
        <f>SUBSTITUTE("Sp.man: 0.00%",".",IF(VALUE("1.2")=1.2,".",","),2)</f>
        <v>Sp.man: 0,00%</v>
      </c>
      <c r="G83" s="22" t="str">
        <f>SUBSTITUTE("Sp.uti: 0.00%",".",IF(VALUE("1.2")=1.2,".",","),2)</f>
        <v>Sp.uti: 0,00%</v>
      </c>
      <c r="I83" s="4">
        <f>G82*H83</f>
        <v>0</v>
      </c>
      <c r="J83">
        <v>2</v>
      </c>
    </row>
    <row r="84" spans="1:19">
      <c r="A84" s="41" t="s">
        <v>208</v>
      </c>
      <c r="B84" s="42"/>
      <c r="C84" s="42"/>
      <c r="D84" s="42"/>
      <c r="E84" s="42"/>
      <c r="F84" s="42"/>
      <c r="G84" s="42"/>
      <c r="I84" s="4">
        <f>G82*H84</f>
        <v>0</v>
      </c>
      <c r="J84">
        <v>3</v>
      </c>
      <c r="K84" s="4">
        <v>0</v>
      </c>
      <c r="L84" s="4">
        <v>0</v>
      </c>
      <c r="M84" s="4">
        <f>I84-K84-L84</f>
        <v>0</v>
      </c>
    </row>
    <row r="85" spans="1:19">
      <c r="A85" s="42"/>
      <c r="B85" s="42"/>
      <c r="C85" s="42"/>
      <c r="D85" s="42"/>
      <c r="E85" s="42"/>
      <c r="F85" s="42"/>
      <c r="G85" s="42"/>
      <c r="I85" s="4">
        <f>G82*H85</f>
        <v>0</v>
      </c>
      <c r="J85">
        <v>4</v>
      </c>
      <c r="N85" s="4">
        <f>IF(ISERR(SEARCH("TRA* 82",C82)),IF(Q85+R85+S85=0,0,I85*(Q85/(Q85+R85+S85))),I85)</f>
        <v>0</v>
      </c>
      <c r="O85" s="4">
        <f>IF(ISERR(SEARCH("TRA* 82",C82)),IF(Q85+R85+S85=0,0,I85*(R85/(Q85+R85+S85))),0)</f>
        <v>0</v>
      </c>
      <c r="P85" s="4">
        <f>IF(ISERR(SEARCH("TRA* 82",C82)),I85-N85-O85,0)</f>
        <v>0</v>
      </c>
      <c r="Q85" s="4">
        <v>0</v>
      </c>
      <c r="R85" s="4">
        <v>0</v>
      </c>
      <c r="S85" s="4">
        <v>0</v>
      </c>
    </row>
    <row r="86" spans="1:19">
      <c r="A86" s="39" t="s">
        <v>24</v>
      </c>
      <c r="B86" s="40"/>
      <c r="C86" s="40"/>
      <c r="D86" s="40"/>
      <c r="E86" s="40"/>
      <c r="F86" s="40"/>
      <c r="G86" s="40"/>
      <c r="H86" s="25">
        <f>H82+H83+H84+H85</f>
        <v>0</v>
      </c>
      <c r="I86" s="26">
        <f>I82+I83+I84+I85</f>
        <v>0</v>
      </c>
      <c r="J86">
        <v>5</v>
      </c>
    </row>
    <row r="87" spans="1:19">
      <c r="B87" s="2">
        <v>15</v>
      </c>
      <c r="C87" s="3" t="s">
        <v>209</v>
      </c>
      <c r="D87" s="5" t="s">
        <v>43</v>
      </c>
      <c r="G87" s="6">
        <v>244</v>
      </c>
      <c r="I87" s="4">
        <f>G87*H87</f>
        <v>0</v>
      </c>
      <c r="J87">
        <v>1</v>
      </c>
    </row>
    <row r="88" spans="1:19">
      <c r="D88" s="22" t="str">
        <f>SUBSTITUTE("Sp.mat: 0.00%",".",IF(VALUE("1.2")=1.2,".",","),2)</f>
        <v>Sp.mat: 0,00%</v>
      </c>
      <c r="F88" s="22" t="str">
        <f>SUBSTITUTE("Sp.man: 0.00%",".",IF(VALUE("1.2")=1.2,".",","),2)</f>
        <v>Sp.man: 0,00%</v>
      </c>
      <c r="G88" s="22" t="str">
        <f>SUBSTITUTE("Sp.uti: 0.00%",".",IF(VALUE("1.2")=1.2,".",","),2)</f>
        <v>Sp.uti: 0,00%</v>
      </c>
      <c r="I88" s="4">
        <f>G87*H88</f>
        <v>0</v>
      </c>
      <c r="J88">
        <v>2</v>
      </c>
    </row>
    <row r="89" spans="1:19">
      <c r="A89" s="41" t="s">
        <v>210</v>
      </c>
      <c r="B89" s="42"/>
      <c r="C89" s="42"/>
      <c r="D89" s="42"/>
      <c r="E89" s="42"/>
      <c r="F89" s="42"/>
      <c r="G89" s="42"/>
      <c r="I89" s="4">
        <f>G87*H89</f>
        <v>0</v>
      </c>
      <c r="J89">
        <v>3</v>
      </c>
      <c r="K89" s="4">
        <v>0</v>
      </c>
      <c r="L89" s="4">
        <v>0</v>
      </c>
      <c r="M89" s="4">
        <f>I89-K89-L89</f>
        <v>0</v>
      </c>
    </row>
    <row r="90" spans="1:19">
      <c r="A90" s="42"/>
      <c r="B90" s="42"/>
      <c r="C90" s="42"/>
      <c r="D90" s="42"/>
      <c r="E90" s="42"/>
      <c r="F90" s="42"/>
      <c r="G90" s="42"/>
      <c r="I90" s="4">
        <f>G87*H90</f>
        <v>0</v>
      </c>
      <c r="J90">
        <v>4</v>
      </c>
      <c r="N90" s="4">
        <f>IF(ISERR(SEARCH("TRA* 82",C87)),IF(Q90+R90+S90=0,0,I90*(Q90/(Q90+R90+S90))),I90)</f>
        <v>0</v>
      </c>
      <c r="O90" s="4">
        <f>IF(ISERR(SEARCH("TRA* 82",C87)),IF(Q90+R90+S90=0,0,I90*(R90/(Q90+R90+S90))),0)</f>
        <v>0</v>
      </c>
      <c r="P90" s="4">
        <f>IF(ISERR(SEARCH("TRA* 82",C87)),I90-N90-O90,0)</f>
        <v>0</v>
      </c>
      <c r="Q90" s="4">
        <v>0</v>
      </c>
      <c r="R90" s="4">
        <v>0</v>
      </c>
      <c r="S90" s="4">
        <v>0</v>
      </c>
    </row>
    <row r="91" spans="1:19">
      <c r="A91" s="39" t="s">
        <v>24</v>
      </c>
      <c r="B91" s="40"/>
      <c r="C91" s="40"/>
      <c r="D91" s="40"/>
      <c r="E91" s="40"/>
      <c r="F91" s="40"/>
      <c r="G91" s="40"/>
      <c r="H91" s="25">
        <f>H87+H88+H89+H90</f>
        <v>0</v>
      </c>
      <c r="I91" s="26">
        <f>I87+I88+I89+I90</f>
        <v>0</v>
      </c>
      <c r="J91">
        <v>5</v>
      </c>
    </row>
    <row r="92" spans="1:19">
      <c r="B92" s="2">
        <v>16</v>
      </c>
      <c r="C92" s="3" t="s">
        <v>57</v>
      </c>
      <c r="D92" s="5" t="s">
        <v>26</v>
      </c>
      <c r="G92" s="6">
        <v>20</v>
      </c>
      <c r="I92" s="4">
        <f>G92*H92</f>
        <v>0</v>
      </c>
      <c r="J92">
        <v>1</v>
      </c>
    </row>
    <row r="93" spans="1:19">
      <c r="D93" s="22" t="str">
        <f>SUBSTITUTE("Sp.mat: 0.00%",".",IF(VALUE("1.2")=1.2,".",","),2)</f>
        <v>Sp.mat: 0,00%</v>
      </c>
      <c r="F93" s="22" t="str">
        <f>SUBSTITUTE("Sp.man: 0.00%",".",IF(VALUE("1.2")=1.2,".",","),2)</f>
        <v>Sp.man: 0,00%</v>
      </c>
      <c r="G93" s="22" t="str">
        <f>SUBSTITUTE("Sp.uti: 0.00%",".",IF(VALUE("1.2")=1.2,".",","),2)</f>
        <v>Sp.uti: 0,00%</v>
      </c>
      <c r="I93" s="4">
        <f>G92*H93</f>
        <v>0</v>
      </c>
      <c r="J93">
        <v>2</v>
      </c>
    </row>
    <row r="94" spans="1:19">
      <c r="A94" s="41" t="s">
        <v>58</v>
      </c>
      <c r="B94" s="42"/>
      <c r="C94" s="42"/>
      <c r="D94" s="42"/>
      <c r="E94" s="42"/>
      <c r="F94" s="42"/>
      <c r="G94" s="42"/>
      <c r="I94" s="4">
        <f>G92*H94</f>
        <v>0</v>
      </c>
      <c r="J94">
        <v>3</v>
      </c>
      <c r="K94" s="4">
        <v>0</v>
      </c>
      <c r="L94" s="4">
        <v>0</v>
      </c>
      <c r="M94" s="4">
        <f>I94-K94-L94</f>
        <v>0</v>
      </c>
    </row>
    <row r="95" spans="1:19">
      <c r="A95" s="42"/>
      <c r="B95" s="42"/>
      <c r="C95" s="42"/>
      <c r="D95" s="42"/>
      <c r="E95" s="42"/>
      <c r="F95" s="42"/>
      <c r="G95" s="42"/>
      <c r="I95" s="4">
        <f>G92*H95</f>
        <v>0</v>
      </c>
      <c r="J95">
        <v>4</v>
      </c>
      <c r="N95" s="4">
        <f>IF(ISERR(SEARCH("TRA* 82",C92)),IF(Q95+R95+S95=0,0,I95*(Q95/(Q95+R95+S95))),I95)</f>
        <v>0</v>
      </c>
      <c r="O95" s="4">
        <f>IF(ISERR(SEARCH("TRA* 82",C92)),IF(Q95+R95+S95=0,0,I95*(R95/(Q95+R95+S95))),0)</f>
        <v>0</v>
      </c>
      <c r="P95" s="4">
        <f>IF(ISERR(SEARCH("TRA* 82",C92)),I95-N95-O95,0)</f>
        <v>0</v>
      </c>
      <c r="Q95" s="4">
        <v>0</v>
      </c>
      <c r="R95" s="4">
        <v>0</v>
      </c>
      <c r="S95" s="4">
        <v>0</v>
      </c>
    </row>
    <row r="96" spans="1:19">
      <c r="A96" s="39" t="s">
        <v>24</v>
      </c>
      <c r="B96" s="40"/>
      <c r="C96" s="40"/>
      <c r="D96" s="40"/>
      <c r="E96" s="40"/>
      <c r="F96" s="40"/>
      <c r="G96" s="40"/>
      <c r="H96" s="25">
        <f>H92+H93+H94+H95</f>
        <v>0</v>
      </c>
      <c r="I96" s="26">
        <f>I92+I93+I94+I95</f>
        <v>0</v>
      </c>
      <c r="J96">
        <v>5</v>
      </c>
    </row>
    <row r="97" spans="1:19">
      <c r="B97" s="2">
        <v>17</v>
      </c>
      <c r="C97" s="3" t="s">
        <v>93</v>
      </c>
      <c r="D97" s="5" t="s">
        <v>84</v>
      </c>
      <c r="G97" s="6">
        <v>1220</v>
      </c>
      <c r="I97" s="4">
        <f>G97*H97</f>
        <v>0</v>
      </c>
      <c r="J97">
        <v>1</v>
      </c>
    </row>
    <row r="98" spans="1:19">
      <c r="D98" s="22" t="str">
        <f>SUBSTITUTE("Sp.mat: 0.00%",".",IF(VALUE("1.2")=1.2,".",","),2)</f>
        <v>Sp.mat: 0,00%</v>
      </c>
      <c r="F98" s="22" t="str">
        <f>SUBSTITUTE("Sp.man: 0.00%",".",IF(VALUE("1.2")=1.2,".",","),2)</f>
        <v>Sp.man: 0,00%</v>
      </c>
      <c r="G98" s="22" t="str">
        <f>SUBSTITUTE("Sp.uti: 0.00%",".",IF(VALUE("1.2")=1.2,".",","),2)</f>
        <v>Sp.uti: 0,00%</v>
      </c>
      <c r="I98" s="4">
        <f>G97*H98</f>
        <v>0</v>
      </c>
      <c r="J98">
        <v>2</v>
      </c>
    </row>
    <row r="99" spans="1:19">
      <c r="A99" s="41" t="s">
        <v>94</v>
      </c>
      <c r="B99" s="42"/>
      <c r="C99" s="42"/>
      <c r="D99" s="42"/>
      <c r="E99" s="42"/>
      <c r="F99" s="42"/>
      <c r="G99" s="42"/>
      <c r="I99" s="4">
        <f>G97*H99</f>
        <v>0</v>
      </c>
      <c r="J99">
        <v>3</v>
      </c>
      <c r="K99" s="4">
        <v>0</v>
      </c>
      <c r="L99" s="4">
        <v>0</v>
      </c>
      <c r="M99" s="4">
        <f>I99-K99-L99</f>
        <v>0</v>
      </c>
    </row>
    <row r="100" spans="1:19">
      <c r="A100" s="42"/>
      <c r="B100" s="42"/>
      <c r="C100" s="42"/>
      <c r="D100" s="42"/>
      <c r="E100" s="42"/>
      <c r="F100" s="42"/>
      <c r="G100" s="42"/>
      <c r="I100" s="4">
        <f>G97*H100</f>
        <v>0</v>
      </c>
      <c r="J100">
        <v>4</v>
      </c>
      <c r="N100" s="4">
        <f>IF(ISERR(SEARCH("TRA* 82",C97)),IF(Q100+R100+S100=0,0,I100*(Q100/(Q100+R100+S100))),I100)</f>
        <v>0</v>
      </c>
      <c r="O100" s="4">
        <f>IF(ISERR(SEARCH("TRA* 82",C97)),IF(Q100+R100+S100=0,0,I100*(R100/(Q100+R100+S100))),0)</f>
        <v>0</v>
      </c>
      <c r="P100" s="4">
        <f>IF(ISERR(SEARCH("TRA* 82",C97)),I100-N100-O100,0)</f>
        <v>0</v>
      </c>
      <c r="Q100" s="4">
        <v>0</v>
      </c>
      <c r="R100" s="4">
        <v>0</v>
      </c>
      <c r="S100" s="4">
        <v>0</v>
      </c>
    </row>
    <row r="101" spans="1:19">
      <c r="A101" s="44" t="s">
        <v>24</v>
      </c>
      <c r="B101" s="45"/>
      <c r="C101" s="45"/>
      <c r="D101" s="45"/>
      <c r="E101" s="45"/>
      <c r="F101" s="45"/>
      <c r="G101" s="45"/>
      <c r="H101" s="27">
        <f>H97+H98+H99+H100</f>
        <v>0</v>
      </c>
      <c r="I101" s="28">
        <f>I97+I98+I99+I100</f>
        <v>0</v>
      </c>
      <c r="J101">
        <v>5</v>
      </c>
    </row>
    <row r="102" spans="1:19">
      <c r="A102" s="46" t="s">
        <v>211</v>
      </c>
      <c r="B102" s="46"/>
      <c r="C102" s="46"/>
      <c r="D102" s="46"/>
      <c r="E102" s="46"/>
      <c r="F102" s="46"/>
      <c r="G102" s="46"/>
      <c r="H102" s="46"/>
      <c r="I102" s="46"/>
    </row>
    <row r="103" spans="1:19">
      <c r="B103" s="2">
        <v>18</v>
      </c>
      <c r="C103" s="3" t="s">
        <v>106</v>
      </c>
      <c r="D103" s="5" t="s">
        <v>34</v>
      </c>
      <c r="G103" s="6">
        <v>2</v>
      </c>
      <c r="I103" s="4">
        <f>G103*H103</f>
        <v>0</v>
      </c>
      <c r="J103">
        <v>1</v>
      </c>
    </row>
    <row r="104" spans="1:19">
      <c r="D104" s="22" t="str">
        <f>SUBSTITUTE("Sp.mat: 0.00%",".",IF(VALUE("1.2")=1.2,".",","),2)</f>
        <v>Sp.mat: 0,00%</v>
      </c>
      <c r="F104" s="22" t="str">
        <f>SUBSTITUTE("Sp.man: 0.00%",".",IF(VALUE("1.2")=1.2,".",","),2)</f>
        <v>Sp.man: 0,00%</v>
      </c>
      <c r="G104" s="22" t="str">
        <f>SUBSTITUTE("Sp.uti: 0.00%",".",IF(VALUE("1.2")=1.2,".",","),2)</f>
        <v>Sp.uti: 0,00%</v>
      </c>
      <c r="I104" s="4">
        <f>G103*H104</f>
        <v>0</v>
      </c>
      <c r="J104">
        <v>2</v>
      </c>
    </row>
    <row r="105" spans="1:19">
      <c r="A105" s="41" t="s">
        <v>107</v>
      </c>
      <c r="B105" s="42"/>
      <c r="C105" s="42"/>
      <c r="D105" s="42"/>
      <c r="E105" s="42"/>
      <c r="F105" s="42"/>
      <c r="G105" s="42"/>
      <c r="I105" s="4">
        <f>G103*H105</f>
        <v>0</v>
      </c>
      <c r="J105">
        <v>3</v>
      </c>
      <c r="K105" s="4">
        <v>0</v>
      </c>
      <c r="L105" s="4">
        <v>0</v>
      </c>
      <c r="M105" s="4">
        <f>I105-K105-L105</f>
        <v>0</v>
      </c>
    </row>
    <row r="106" spans="1:19">
      <c r="A106" s="42"/>
      <c r="B106" s="42"/>
      <c r="C106" s="42"/>
      <c r="D106" s="42"/>
      <c r="E106" s="42"/>
      <c r="F106" s="42"/>
      <c r="G106" s="42"/>
      <c r="I106" s="4">
        <f>G103*H106</f>
        <v>0</v>
      </c>
      <c r="J106">
        <v>4</v>
      </c>
      <c r="N106" s="4">
        <f>IF(ISERR(SEARCH("TRA* 82",C103)),IF(Q106+R106+S106=0,0,I106*(Q106/(Q106+R106+S106))),I106)</f>
        <v>0</v>
      </c>
      <c r="O106" s="4">
        <f>IF(ISERR(SEARCH("TRA* 82",C103)),IF(Q106+R106+S106=0,0,I106*(R106/(Q106+R106+S106))),0)</f>
        <v>0</v>
      </c>
      <c r="P106" s="4">
        <f>IF(ISERR(SEARCH("TRA* 82",C103)),I106-N106-O106,0)</f>
        <v>0</v>
      </c>
      <c r="Q106" s="4">
        <v>43.7</v>
      </c>
      <c r="R106" s="4">
        <v>0</v>
      </c>
      <c r="S106" s="4">
        <v>0</v>
      </c>
    </row>
    <row r="107" spans="1:19">
      <c r="A107" s="39" t="s">
        <v>24</v>
      </c>
      <c r="B107" s="40"/>
      <c r="C107" s="40"/>
      <c r="D107" s="40"/>
      <c r="E107" s="40"/>
      <c r="F107" s="40"/>
      <c r="G107" s="40"/>
      <c r="H107" s="25">
        <f>H103+H104+H105+H106</f>
        <v>0</v>
      </c>
      <c r="I107" s="26">
        <f>I103+I104+I105+I106</f>
        <v>0</v>
      </c>
      <c r="J107">
        <v>5</v>
      </c>
    </row>
    <row r="108" spans="1:19">
      <c r="B108" s="2">
        <v>19</v>
      </c>
      <c r="C108" s="3" t="s">
        <v>108</v>
      </c>
      <c r="D108" s="5" t="s">
        <v>34</v>
      </c>
      <c r="G108" s="6">
        <v>106</v>
      </c>
      <c r="I108" s="4">
        <f>G108*H108</f>
        <v>0</v>
      </c>
      <c r="J108">
        <v>1</v>
      </c>
    </row>
    <row r="109" spans="1:19">
      <c r="D109" s="22" t="str">
        <f>SUBSTITUTE("Sp.mat: 0.00%",".",IF(VALUE("1.2")=1.2,".",","),2)</f>
        <v>Sp.mat: 0,00%</v>
      </c>
      <c r="F109" s="22" t="str">
        <f>SUBSTITUTE("Sp.man: 0.00%",".",IF(VALUE("1.2")=1.2,".",","),2)</f>
        <v>Sp.man: 0,00%</v>
      </c>
      <c r="G109" s="22" t="str">
        <f>SUBSTITUTE("Sp.uti: 0.00%",".",IF(VALUE("1.2")=1.2,".",","),2)</f>
        <v>Sp.uti: 0,00%</v>
      </c>
      <c r="I109" s="4">
        <f>G108*H109</f>
        <v>0</v>
      </c>
      <c r="J109">
        <v>2</v>
      </c>
    </row>
    <row r="110" spans="1:19">
      <c r="A110" s="41" t="s">
        <v>109</v>
      </c>
      <c r="B110" s="42"/>
      <c r="C110" s="42"/>
      <c r="D110" s="42"/>
      <c r="E110" s="42"/>
      <c r="F110" s="42"/>
      <c r="G110" s="42"/>
      <c r="I110" s="4">
        <f>G108*H110</f>
        <v>0</v>
      </c>
      <c r="J110">
        <v>3</v>
      </c>
      <c r="K110" s="4">
        <v>0</v>
      </c>
      <c r="L110" s="4">
        <v>0</v>
      </c>
      <c r="M110" s="4">
        <f>I110-K110-L110</f>
        <v>0</v>
      </c>
    </row>
    <row r="111" spans="1:19">
      <c r="A111" s="42"/>
      <c r="B111" s="42"/>
      <c r="C111" s="42"/>
      <c r="D111" s="42"/>
      <c r="E111" s="42"/>
      <c r="F111" s="42"/>
      <c r="G111" s="42"/>
      <c r="I111" s="4">
        <f>G108*H111</f>
        <v>0</v>
      </c>
      <c r="J111">
        <v>4</v>
      </c>
      <c r="N111" s="4">
        <f>IF(ISERR(SEARCH("TRA* 82",C108)),IF(Q111+R111+S111=0,0,I111*(Q111/(Q111+R111+S111))),I111)</f>
        <v>0</v>
      </c>
      <c r="O111" s="4">
        <f>IF(ISERR(SEARCH("TRA* 82",C108)),IF(Q111+R111+S111=0,0,I111*(R111/(Q111+R111+S111))),0)</f>
        <v>0</v>
      </c>
      <c r="P111" s="4">
        <f>IF(ISERR(SEARCH("TRA* 82",C108)),I111-N111-O111,0)</f>
        <v>0</v>
      </c>
      <c r="Q111" s="4">
        <v>3323.1</v>
      </c>
      <c r="R111" s="4">
        <v>0</v>
      </c>
      <c r="S111" s="4">
        <v>0</v>
      </c>
    </row>
    <row r="112" spans="1:19">
      <c r="A112" s="39" t="s">
        <v>24</v>
      </c>
      <c r="B112" s="40"/>
      <c r="C112" s="40"/>
      <c r="D112" s="40"/>
      <c r="E112" s="40"/>
      <c r="F112" s="40"/>
      <c r="G112" s="40"/>
      <c r="H112" s="25">
        <f>H108+H109+H110+H111</f>
        <v>0</v>
      </c>
      <c r="I112" s="26">
        <f>I108+I109+I110+I111</f>
        <v>0</v>
      </c>
      <c r="J112">
        <v>5</v>
      </c>
    </row>
    <row r="113" spans="1:19">
      <c r="B113" s="2">
        <v>20</v>
      </c>
      <c r="C113" s="3" t="s">
        <v>110</v>
      </c>
      <c r="D113" s="5" t="s">
        <v>34</v>
      </c>
      <c r="G113" s="6">
        <v>108</v>
      </c>
      <c r="I113" s="4">
        <f>G113*H113</f>
        <v>0</v>
      </c>
      <c r="J113">
        <v>1</v>
      </c>
    </row>
    <row r="114" spans="1:19">
      <c r="D114" s="22" t="str">
        <f>SUBSTITUTE("Sp.mat: 0.00%",".",IF(VALUE("1.2")=1.2,".",","),2)</f>
        <v>Sp.mat: 0,00%</v>
      </c>
      <c r="F114" s="22" t="str">
        <f>SUBSTITUTE("Sp.man: 0.00%",".",IF(VALUE("1.2")=1.2,".",","),2)</f>
        <v>Sp.man: 0,00%</v>
      </c>
      <c r="G114" s="22" t="str">
        <f>SUBSTITUTE("Sp.uti: 0.00%",".",IF(VALUE("1.2")=1.2,".",","),2)</f>
        <v>Sp.uti: 0,00%</v>
      </c>
      <c r="I114" s="4">
        <f>G113*H114</f>
        <v>0</v>
      </c>
      <c r="J114">
        <v>2</v>
      </c>
    </row>
    <row r="115" spans="1:19">
      <c r="A115" s="41" t="s">
        <v>111</v>
      </c>
      <c r="B115" s="42"/>
      <c r="C115" s="42"/>
      <c r="D115" s="42"/>
      <c r="E115" s="42"/>
      <c r="F115" s="42"/>
      <c r="G115" s="42"/>
      <c r="I115" s="4">
        <f>G113*H115</f>
        <v>0</v>
      </c>
      <c r="J115">
        <v>3</v>
      </c>
      <c r="K115" s="4">
        <v>0</v>
      </c>
      <c r="L115" s="4">
        <v>0</v>
      </c>
      <c r="M115" s="4">
        <f>I115-K115-L115</f>
        <v>0</v>
      </c>
    </row>
    <row r="116" spans="1:19">
      <c r="A116" s="42"/>
      <c r="B116" s="42"/>
      <c r="C116" s="42"/>
      <c r="D116" s="42"/>
      <c r="E116" s="42"/>
      <c r="F116" s="42"/>
      <c r="G116" s="42"/>
      <c r="I116" s="4">
        <f>G113*H116</f>
        <v>0</v>
      </c>
      <c r="J116">
        <v>4</v>
      </c>
      <c r="N116" s="4">
        <f>IF(ISERR(SEARCH("TRA* 82",C113)),IF(Q116+R116+S116=0,0,I116*(Q116/(Q116+R116+S116))),I116)</f>
        <v>0</v>
      </c>
      <c r="O116" s="4">
        <f>IF(ISERR(SEARCH("TRA* 82",C113)),IF(Q116+R116+S116=0,0,I116*(R116/(Q116+R116+S116))),0)</f>
        <v>0</v>
      </c>
      <c r="P116" s="4">
        <f>IF(ISERR(SEARCH("TRA* 82",C113)),I116-N116-O116,0)</f>
        <v>0</v>
      </c>
      <c r="Q116" s="4">
        <v>0</v>
      </c>
      <c r="R116" s="4">
        <v>0</v>
      </c>
      <c r="S116" s="4">
        <v>0</v>
      </c>
    </row>
    <row r="117" spans="1:19">
      <c r="A117" s="39" t="s">
        <v>24</v>
      </c>
      <c r="B117" s="40"/>
      <c r="C117" s="40"/>
      <c r="D117" s="40"/>
      <c r="E117" s="40"/>
      <c r="F117" s="40"/>
      <c r="G117" s="40"/>
      <c r="H117" s="25">
        <f>H113+H114+H115+H116</f>
        <v>0</v>
      </c>
      <c r="I117" s="26">
        <f>I113+I114+I115+I116</f>
        <v>0</v>
      </c>
      <c r="J117">
        <v>5</v>
      </c>
    </row>
    <row r="118" spans="1:19">
      <c r="B118" s="29" t="s">
        <v>114</v>
      </c>
      <c r="E118" s="4">
        <f>SUMIF(J12:J117,"1",I12:I117)</f>
        <v>0</v>
      </c>
      <c r="F118" s="4">
        <f>SUMIF(J12:J117,"2",I12:I117)</f>
        <v>0</v>
      </c>
      <c r="G118" s="4">
        <f>SUMIF(J12:J117,"3",I12:I117)</f>
        <v>0</v>
      </c>
      <c r="H118" s="4">
        <f>SUMIF(J12:J117,"4",I12:I117)</f>
        <v>0</v>
      </c>
      <c r="I118" s="4">
        <f>SUMIF(J12:J117,"5",I12:I117)</f>
        <v>0</v>
      </c>
      <c r="K118" s="4">
        <f>SUMIF(J12:J117,"3",K12:K117)</f>
        <v>31269.375</v>
      </c>
      <c r="L118" s="4">
        <f>SUMIF(J12:J117,"3",L12:L117)</f>
        <v>43.865099999999998</v>
      </c>
      <c r="M118" s="4">
        <f>SUMIF(J12:J117,"3",M12:M117)</f>
        <v>-31313.240099999999</v>
      </c>
      <c r="N118" s="4">
        <f>SUMIF(J12:J117,"4",N12:N117)</f>
        <v>0</v>
      </c>
      <c r="O118" s="4">
        <f>SUMIF(J12:J117,"4",O12:O117)</f>
        <v>0</v>
      </c>
      <c r="P118" s="4">
        <f>SUMIF(J12:J117,"4",P12:P117)</f>
        <v>0</v>
      </c>
      <c r="Q118" s="4">
        <f>SUMIF(J12:J117,"4",Q12:Q117)</f>
        <v>66366.8</v>
      </c>
      <c r="R118" s="4">
        <f>SUMIF(J12:J117,"4",R12:R117)</f>
        <v>0</v>
      </c>
      <c r="S118" s="4">
        <f>SUMIF(J12:J117,"4",S12:S117)</f>
        <v>0</v>
      </c>
    </row>
    <row r="119" spans="1:19">
      <c r="B119" s="31" t="s">
        <v>125</v>
      </c>
      <c r="C119" s="32"/>
      <c r="D119" s="33"/>
      <c r="E119" s="34"/>
      <c r="F119" s="34"/>
      <c r="G119" s="35"/>
      <c r="H119" s="24"/>
      <c r="I119" s="36"/>
    </row>
    <row r="120" spans="1:19">
      <c r="B120" s="29" t="str">
        <f>CONCATENATE("  ","Contributie asiguratori ")</f>
        <v xml:space="preserve">  Contributie asiguratori </v>
      </c>
      <c r="D120" s="30">
        <f xml:space="preserve">   0.0225</f>
        <v>2.2499999999999999E-2</v>
      </c>
      <c r="F120" s="4">
        <f>F118*D120</f>
        <v>0</v>
      </c>
      <c r="I120" s="4">
        <f>F120</f>
        <v>0</v>
      </c>
    </row>
    <row r="121" spans="1:19">
      <c r="B121" s="31" t="s">
        <v>126</v>
      </c>
      <c r="C121" s="32"/>
      <c r="D121" s="33"/>
      <c r="E121" s="36"/>
      <c r="F121" s="36"/>
      <c r="G121" s="36"/>
      <c r="H121" s="36"/>
      <c r="I121" s="36">
        <f>I118+I120</f>
        <v>0</v>
      </c>
    </row>
    <row r="122" spans="1:19">
      <c r="B122" s="31" t="s">
        <v>127</v>
      </c>
      <c r="C122" s="32"/>
      <c r="D122" s="140">
        <v>0</v>
      </c>
      <c r="E122" s="34" t="s">
        <v>128</v>
      </c>
      <c r="F122" s="34"/>
      <c r="G122" s="35"/>
      <c r="H122" s="24"/>
      <c r="I122" s="36">
        <f>I121*D122</f>
        <v>0</v>
      </c>
    </row>
    <row r="123" spans="1:19">
      <c r="B123" s="31" t="s">
        <v>135</v>
      </c>
      <c r="C123" s="32"/>
      <c r="D123" s="140">
        <v>0</v>
      </c>
      <c r="E123" s="34" t="s">
        <v>136</v>
      </c>
      <c r="F123" s="34"/>
      <c r="G123" s="35"/>
      <c r="H123" s="24"/>
      <c r="I123" s="36">
        <f>(I121+I122)*D123</f>
        <v>0</v>
      </c>
    </row>
    <row r="124" spans="1:19">
      <c r="B124" s="31" t="s">
        <v>137</v>
      </c>
      <c r="C124" s="32"/>
      <c r="D124" s="34" t="s">
        <v>138</v>
      </c>
      <c r="E124" s="34"/>
      <c r="F124" s="34"/>
      <c r="G124" s="35"/>
      <c r="H124" s="24"/>
      <c r="I124" s="36">
        <f>I121+I122+I123</f>
        <v>0</v>
      </c>
    </row>
    <row r="125" spans="1:19">
      <c r="B125" s="31" t="s">
        <v>139</v>
      </c>
      <c r="C125" s="32"/>
      <c r="D125" s="140">
        <f xml:space="preserve">   0</f>
        <v>0</v>
      </c>
      <c r="E125" s="34" t="s">
        <v>140</v>
      </c>
      <c r="F125" s="34"/>
      <c r="G125" s="35"/>
      <c r="H125" s="24"/>
      <c r="I125" s="36">
        <f>I124*D125</f>
        <v>0</v>
      </c>
    </row>
    <row r="126" spans="1:19">
      <c r="B126" s="31" t="s">
        <v>141</v>
      </c>
      <c r="C126" s="32"/>
      <c r="D126" s="33"/>
      <c r="E126" s="34"/>
      <c r="F126" s="34"/>
      <c r="G126" s="35"/>
      <c r="H126" s="24"/>
      <c r="I126" s="36">
        <f>I124+I125</f>
        <v>0</v>
      </c>
    </row>
    <row r="127" spans="1:19">
      <c r="B127" s="29" t="s">
        <v>142</v>
      </c>
      <c r="D127" s="30">
        <f xml:space="preserve">   0.19</f>
        <v>0.19</v>
      </c>
      <c r="E127" s="34" t="s">
        <v>143</v>
      </c>
      <c r="I127" s="4">
        <f>I126*D127</f>
        <v>0</v>
      </c>
    </row>
    <row r="128" spans="1:19">
      <c r="B128" s="31" t="s">
        <v>144</v>
      </c>
      <c r="C128" s="32"/>
      <c r="D128" s="33"/>
      <c r="E128" s="34"/>
      <c r="F128" s="34"/>
      <c r="G128" s="35"/>
      <c r="H128" s="24"/>
      <c r="I128" s="36">
        <f>I126+I127</f>
        <v>0</v>
      </c>
    </row>
  </sheetData>
  <mergeCells count="55">
    <mergeCell ref="A18:G19"/>
    <mergeCell ref="B1:D1"/>
    <mergeCell ref="E1:Q1"/>
    <mergeCell ref="R1:Z3"/>
    <mergeCell ref="B2:D2"/>
    <mergeCell ref="E2:Q2"/>
    <mergeCell ref="B3:D3"/>
    <mergeCell ref="E3:Q3"/>
    <mergeCell ref="B4:D4"/>
    <mergeCell ref="E4:Q4"/>
    <mergeCell ref="A6:I6"/>
    <mergeCell ref="A7:I7"/>
    <mergeCell ref="A8:I8"/>
    <mergeCell ref="A9:H9"/>
    <mergeCell ref="A48:G49"/>
    <mergeCell ref="A20:G20"/>
    <mergeCell ref="A23:G24"/>
    <mergeCell ref="A25:G25"/>
    <mergeCell ref="A28:G29"/>
    <mergeCell ref="A30:G30"/>
    <mergeCell ref="A33:G34"/>
    <mergeCell ref="A35:G35"/>
    <mergeCell ref="A38:G39"/>
    <mergeCell ref="A40:G40"/>
    <mergeCell ref="A43:G44"/>
    <mergeCell ref="A45:G45"/>
    <mergeCell ref="A78:G79"/>
    <mergeCell ref="A50:G50"/>
    <mergeCell ref="A53:G54"/>
    <mergeCell ref="A55:G55"/>
    <mergeCell ref="A58:G59"/>
    <mergeCell ref="A60:G60"/>
    <mergeCell ref="A63:G64"/>
    <mergeCell ref="A65:G65"/>
    <mergeCell ref="A68:G69"/>
    <mergeCell ref="A70:G70"/>
    <mergeCell ref="A73:G74"/>
    <mergeCell ref="A75:G75"/>
    <mergeCell ref="A105:G106"/>
    <mergeCell ref="A80:G80"/>
    <mergeCell ref="A81:I81"/>
    <mergeCell ref="A84:G85"/>
    <mergeCell ref="A86:G86"/>
    <mergeCell ref="A89:G90"/>
    <mergeCell ref="A91:G91"/>
    <mergeCell ref="A94:G95"/>
    <mergeCell ref="A96:G96"/>
    <mergeCell ref="A99:G100"/>
    <mergeCell ref="A101:G101"/>
    <mergeCell ref="A102:I102"/>
    <mergeCell ref="A107:G107"/>
    <mergeCell ref="A110:G111"/>
    <mergeCell ref="A112:G112"/>
    <mergeCell ref="A115:G116"/>
    <mergeCell ref="A117:G117"/>
  </mergeCells>
  <printOptions horizontalCentered="1"/>
  <pageMargins left="0.4" right="0.2" top="0.4" bottom="0.7" header="0.4" footer="0.5"/>
  <pageSetup paperSize="9" scale="85" orientation="portrait" horizontalDpi="1200" verticalDpi="1200" r:id="rId1"/>
  <headerFooter>
    <oddFooter>&amp;L&amp;"Lucida Handwriting"&amp;08Sistem informatic proiectat de SofteH Plus srl. Tel:323.78.37&amp;R&amp;"Lucida Handwriting"&amp;08Data listarii:&amp;D  &amp;BPag.&amp;P</oddFooter>
  </headerFooter>
  <rowBreaks count="2" manualBreakCount="2">
    <brk id="50" max="16383" man="1"/>
    <brk id="9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D299B-39B9-42C5-89A5-E105E9D36BE0}">
  <dimension ref="A1:AA203"/>
  <sheetViews>
    <sheetView topLeftCell="A196" workbookViewId="0">
      <selection activeCell="D200" sqref="D200"/>
    </sheetView>
  </sheetViews>
  <sheetFormatPr defaultRowHeight="14.5" outlineLevelCol="1"/>
  <cols>
    <col min="1" max="1" width="0.26953125" style="1" customWidth="1"/>
    <col min="2" max="2" width="5.7265625" style="2" customWidth="1"/>
    <col min="3" max="3" width="25.26953125" style="3" customWidth="1"/>
    <col min="4" max="4" width="14.54296875" style="5" customWidth="1"/>
    <col min="5" max="5" width="14.54296875" customWidth="1"/>
    <col min="7" max="7" width="15.7265625" style="6" customWidth="1"/>
    <col min="8" max="8" width="14.54296875" style="7" customWidth="1"/>
    <col min="9" max="9" width="14.54296875" style="4" customWidth="1"/>
    <col min="10" max="10" width="0" hidden="1" customWidth="1" outlineLevel="1"/>
    <col min="11" max="19" width="0" style="4" hidden="1" customWidth="1" outlineLevel="1"/>
    <col min="20" max="20" width="8.7265625" collapsed="1"/>
  </cols>
  <sheetData>
    <row r="1" spans="1:27" ht="12" customHeight="1">
      <c r="A1" s="64"/>
      <c r="B1" s="65" t="s">
        <v>245</v>
      </c>
      <c r="C1" s="65"/>
      <c r="D1" s="65"/>
      <c r="E1" s="65" t="s">
        <v>252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4"/>
    </row>
    <row r="2" spans="1:27" ht="28.5" customHeight="1">
      <c r="A2" s="64"/>
      <c r="B2" s="65" t="s">
        <v>247</v>
      </c>
      <c r="C2" s="65"/>
      <c r="D2" s="65"/>
      <c r="E2" s="65" t="s">
        <v>248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249</v>
      </c>
      <c r="C3" s="65"/>
      <c r="D3" s="65"/>
      <c r="E3" s="65" t="s">
        <v>251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250</v>
      </c>
      <c r="C4" s="65"/>
      <c r="D4" s="65"/>
      <c r="E4" s="65" t="s">
        <v>256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12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24.75" customHeight="1">
      <c r="A6" s="66" t="s">
        <v>0</v>
      </c>
      <c r="B6" s="66"/>
      <c r="C6" s="66"/>
      <c r="D6" s="66"/>
      <c r="E6" s="66"/>
      <c r="F6" s="66"/>
      <c r="G6" s="66"/>
      <c r="H6" s="66"/>
      <c r="I6" s="66"/>
      <c r="J6">
        <v>1</v>
      </c>
    </row>
    <row r="7" spans="1:27" ht="43.5" customHeight="1" thickBot="1">
      <c r="A7" s="49" t="s">
        <v>1</v>
      </c>
      <c r="B7" s="42"/>
      <c r="C7" s="42"/>
      <c r="D7" s="42"/>
      <c r="E7" s="42"/>
      <c r="F7" s="42"/>
      <c r="G7" s="42"/>
      <c r="H7" s="42"/>
      <c r="I7" s="42"/>
    </row>
    <row r="8" spans="1:27">
      <c r="A8" s="11"/>
      <c r="B8" s="12" t="s">
        <v>4</v>
      </c>
      <c r="C8" s="13" t="s">
        <v>5</v>
      </c>
      <c r="D8" s="14" t="s">
        <v>6</v>
      </c>
      <c r="E8" s="15"/>
      <c r="F8" s="15"/>
      <c r="G8" s="16" t="s">
        <v>7</v>
      </c>
      <c r="H8" s="17" t="s">
        <v>8</v>
      </c>
      <c r="I8" s="18" t="s">
        <v>9</v>
      </c>
    </row>
    <row r="9" spans="1:27">
      <c r="B9" s="2" t="s">
        <v>10</v>
      </c>
      <c r="C9" s="3" t="s">
        <v>11</v>
      </c>
      <c r="D9" s="8"/>
      <c r="E9" s="9"/>
      <c r="F9" s="9"/>
      <c r="H9" s="10" t="s">
        <v>12</v>
      </c>
    </row>
    <row r="10" spans="1:27">
      <c r="C10" s="3" t="s">
        <v>13</v>
      </c>
      <c r="D10" s="8"/>
      <c r="E10" s="9"/>
      <c r="F10" s="9"/>
      <c r="H10" s="10" t="s">
        <v>14</v>
      </c>
    </row>
    <row r="11" spans="1:27">
      <c r="C11" s="3" t="s">
        <v>15</v>
      </c>
      <c r="D11" s="8"/>
      <c r="E11" s="9"/>
      <c r="F11" s="9"/>
      <c r="H11" s="10" t="s">
        <v>16</v>
      </c>
    </row>
    <row r="12" spans="1:27">
      <c r="C12" s="3" t="s">
        <v>17</v>
      </c>
      <c r="D12" s="8"/>
      <c r="E12" s="9"/>
      <c r="F12" s="9"/>
      <c r="H12" s="10" t="s">
        <v>18</v>
      </c>
    </row>
    <row r="13" spans="1:27" ht="15" thickBot="1">
      <c r="C13" s="3" t="s">
        <v>19</v>
      </c>
      <c r="D13" s="8"/>
      <c r="E13" s="9"/>
      <c r="F13" s="9"/>
      <c r="H13" s="10" t="s">
        <v>20</v>
      </c>
    </row>
    <row r="14" spans="1:27">
      <c r="A14" s="11"/>
      <c r="B14" s="12">
        <v>1</v>
      </c>
      <c r="C14" s="13" t="s">
        <v>21</v>
      </c>
      <c r="D14" s="19" t="s">
        <v>22</v>
      </c>
      <c r="E14" s="20"/>
      <c r="F14" s="20"/>
      <c r="G14" s="16">
        <v>25.9</v>
      </c>
      <c r="H14" s="21"/>
      <c r="I14" s="18">
        <f>G14*H14</f>
        <v>0</v>
      </c>
      <c r="J14">
        <v>1</v>
      </c>
    </row>
    <row r="15" spans="1:27">
      <c r="D15" s="22" t="str">
        <f>SUBSTITUTE("Sp.mat: 0.00%",".",IF(VALUE("1.2")=1.2,".",","),2)</f>
        <v>Sp.mat: 0,00%</v>
      </c>
      <c r="F15" s="22" t="str">
        <f>SUBSTITUTE("Sp.man: 0.00%",".",IF(VALUE("1.2")=1.2,".",","),2)</f>
        <v>Sp.man: 0,00%</v>
      </c>
      <c r="G15" s="22" t="str">
        <f>SUBSTITUTE("Sp.uti: 0.00%",".",IF(VALUE("1.2")=1.2,".",","),2)</f>
        <v>Sp.uti: 0,00%</v>
      </c>
      <c r="I15" s="4">
        <f>G14*H15</f>
        <v>0</v>
      </c>
      <c r="J15">
        <v>2</v>
      </c>
    </row>
    <row r="16" spans="1:27">
      <c r="A16" s="41" t="s">
        <v>23</v>
      </c>
      <c r="B16" s="42"/>
      <c r="C16" s="42"/>
      <c r="D16" s="42"/>
      <c r="E16" s="42"/>
      <c r="F16" s="42"/>
      <c r="G16" s="42"/>
      <c r="I16" s="4">
        <f>G14*H16</f>
        <v>0</v>
      </c>
      <c r="J16">
        <v>3</v>
      </c>
      <c r="K16" s="4">
        <v>30266.64417</v>
      </c>
      <c r="L16" s="4">
        <v>0</v>
      </c>
      <c r="M16" s="4">
        <f>I16-K16-L16</f>
        <v>-30266.64417</v>
      </c>
    </row>
    <row r="17" spans="1:19">
      <c r="A17" s="42"/>
      <c r="B17" s="42"/>
      <c r="C17" s="42"/>
      <c r="D17" s="42"/>
      <c r="E17" s="42"/>
      <c r="F17" s="42"/>
      <c r="G17" s="42"/>
      <c r="I17" s="4">
        <f>G14*H17</f>
        <v>0</v>
      </c>
      <c r="J17">
        <v>4</v>
      </c>
      <c r="N17" s="4">
        <f>IF(ISERR(SEARCH("TRA* 82",C14)),IF(Q17+R17+S17=0,0,I17*(Q17/(Q17+R17+S17))),I17)</f>
        <v>0</v>
      </c>
      <c r="O17" s="4">
        <f>IF(ISERR(SEARCH("TRA* 82",C14)),IF(Q17+R17+S17=0,0,I17*(R17/(Q17+R17+S17))),0)</f>
        <v>0</v>
      </c>
      <c r="P17" s="4">
        <f>IF(ISERR(SEARCH("TRA* 82",C14)),I17-N17-O17,0)</f>
        <v>0</v>
      </c>
      <c r="Q17" s="4">
        <v>0</v>
      </c>
      <c r="R17" s="4">
        <v>0</v>
      </c>
      <c r="S17" s="4">
        <v>0</v>
      </c>
    </row>
    <row r="18" spans="1:19">
      <c r="A18" s="39" t="s">
        <v>24</v>
      </c>
      <c r="B18" s="40"/>
      <c r="C18" s="40"/>
      <c r="D18" s="40"/>
      <c r="E18" s="40"/>
      <c r="F18" s="40"/>
      <c r="G18" s="40"/>
      <c r="H18" s="25">
        <f>H14+H15+H16+H17</f>
        <v>0</v>
      </c>
      <c r="I18" s="26">
        <f>I14+I15+I16+I17</f>
        <v>0</v>
      </c>
      <c r="J18">
        <v>5</v>
      </c>
    </row>
    <row r="19" spans="1:19">
      <c r="B19" s="2">
        <v>2</v>
      </c>
      <c r="C19" s="3" t="s">
        <v>25</v>
      </c>
      <c r="D19" s="5" t="s">
        <v>26</v>
      </c>
      <c r="G19" s="6">
        <v>110</v>
      </c>
      <c r="I19" s="4">
        <f>G19*H19</f>
        <v>0</v>
      </c>
      <c r="J19">
        <v>1</v>
      </c>
    </row>
    <row r="20" spans="1:19">
      <c r="D20" s="22" t="str">
        <f>SUBSTITUTE("Sp.mat: 0.00%",".",IF(VALUE("1.2")=1.2,".",","),2)</f>
        <v>Sp.mat: 0,00%</v>
      </c>
      <c r="F20" s="22" t="str">
        <f>SUBSTITUTE("Sp.man: 0.00%",".",IF(VALUE("1.2")=1.2,".",","),2)</f>
        <v>Sp.man: 0,00%</v>
      </c>
      <c r="G20" s="22" t="str">
        <f>SUBSTITUTE("Sp.uti: 0.00%",".",IF(VALUE("1.2")=1.2,".",","),2)</f>
        <v>Sp.uti: 0,00%</v>
      </c>
      <c r="I20" s="4">
        <f>G19*H20</f>
        <v>0</v>
      </c>
      <c r="J20">
        <v>2</v>
      </c>
    </row>
    <row r="21" spans="1:19">
      <c r="A21" s="41" t="s">
        <v>27</v>
      </c>
      <c r="B21" s="42"/>
      <c r="C21" s="42"/>
      <c r="D21" s="42"/>
      <c r="E21" s="42"/>
      <c r="F21" s="42"/>
      <c r="G21" s="42"/>
      <c r="I21" s="4">
        <f>G19*H21</f>
        <v>0</v>
      </c>
      <c r="J21">
        <v>3</v>
      </c>
      <c r="K21" s="4">
        <v>0</v>
      </c>
      <c r="L21" s="4">
        <v>0</v>
      </c>
      <c r="M21" s="4">
        <f>I21-K21-L21</f>
        <v>0</v>
      </c>
    </row>
    <row r="22" spans="1:19">
      <c r="A22" s="42"/>
      <c r="B22" s="42"/>
      <c r="C22" s="42"/>
      <c r="D22" s="42"/>
      <c r="E22" s="42"/>
      <c r="F22" s="42"/>
      <c r="G22" s="42"/>
      <c r="I22" s="4">
        <f>G19*H22</f>
        <v>0</v>
      </c>
      <c r="J22">
        <v>4</v>
      </c>
      <c r="N22" s="4">
        <f>IF(ISERR(SEARCH("TRA* 82",C19)),IF(Q22+R22+S22=0,0,I22*(Q22/(Q22+R22+S22))),I22)</f>
        <v>0</v>
      </c>
      <c r="O22" s="4">
        <f>IF(ISERR(SEARCH("TRA* 82",C19)),IF(Q22+R22+S22=0,0,I22*(R22/(Q22+R22+S22))),0)</f>
        <v>0</v>
      </c>
      <c r="P22" s="4">
        <f>IF(ISERR(SEARCH("TRA* 82",C19)),I22-N22-O22,0)</f>
        <v>0</v>
      </c>
      <c r="Q22" s="4">
        <v>0</v>
      </c>
      <c r="R22" s="4">
        <v>0</v>
      </c>
      <c r="S22" s="4">
        <v>0</v>
      </c>
    </row>
    <row r="23" spans="1:19">
      <c r="A23" s="39" t="s">
        <v>28</v>
      </c>
      <c r="B23" s="40"/>
      <c r="C23" s="40"/>
      <c r="D23" s="40"/>
      <c r="E23" s="40"/>
      <c r="F23" s="40"/>
      <c r="G23" s="40"/>
      <c r="H23" s="25">
        <f>H19+H20+H21+H22</f>
        <v>0</v>
      </c>
      <c r="I23" s="26">
        <f>I19+I20+I21+I22</f>
        <v>0</v>
      </c>
      <c r="J23">
        <v>5</v>
      </c>
    </row>
    <row r="24" spans="1:19">
      <c r="B24" s="2">
        <v>3</v>
      </c>
      <c r="C24" s="3" t="s">
        <v>29</v>
      </c>
      <c r="D24" s="5" t="s">
        <v>22</v>
      </c>
      <c r="G24" s="6">
        <v>8.5</v>
      </c>
      <c r="I24" s="4">
        <f>G24*H24</f>
        <v>0</v>
      </c>
      <c r="J24">
        <v>1</v>
      </c>
    </row>
    <row r="25" spans="1:19">
      <c r="D25" s="22" t="str">
        <f>SUBSTITUTE("Sp.mat: 0.00%",".",IF(VALUE("1.2")=1.2,".",","),2)</f>
        <v>Sp.mat: 0,00%</v>
      </c>
      <c r="F25" s="22" t="str">
        <f>SUBSTITUTE("Sp.man: 0.00%",".",IF(VALUE("1.2")=1.2,".",","),2)</f>
        <v>Sp.man: 0,00%</v>
      </c>
      <c r="G25" s="22" t="str">
        <f>SUBSTITUTE("Sp.uti: 0.00%",".",IF(VALUE("1.2")=1.2,".",","),2)</f>
        <v>Sp.uti: 0,00%</v>
      </c>
      <c r="I25" s="4">
        <f>G24*H25</f>
        <v>0</v>
      </c>
      <c r="J25">
        <v>2</v>
      </c>
    </row>
    <row r="26" spans="1:19">
      <c r="A26" s="41" t="s">
        <v>30</v>
      </c>
      <c r="B26" s="42"/>
      <c r="C26" s="42"/>
      <c r="D26" s="42"/>
      <c r="E26" s="42"/>
      <c r="F26" s="42"/>
      <c r="G26" s="42"/>
      <c r="I26" s="4">
        <f>G24*H26</f>
        <v>0</v>
      </c>
      <c r="J26">
        <v>3</v>
      </c>
      <c r="K26" s="4">
        <v>2455.3440000000001</v>
      </c>
      <c r="L26" s="4">
        <v>0</v>
      </c>
      <c r="M26" s="4">
        <f>I26-K26-L26</f>
        <v>-2455.3440000000001</v>
      </c>
    </row>
    <row r="27" spans="1:19">
      <c r="A27" s="42"/>
      <c r="B27" s="42"/>
      <c r="C27" s="42"/>
      <c r="D27" s="42"/>
      <c r="E27" s="42"/>
      <c r="F27" s="42"/>
      <c r="G27" s="42"/>
      <c r="I27" s="4">
        <f>G24*H27</f>
        <v>0</v>
      </c>
      <c r="J27">
        <v>4</v>
      </c>
      <c r="N27" s="4">
        <f>IF(ISERR(SEARCH("TRA* 82",C24)),IF(Q27+R27+S27=0,0,I27*(Q27/(Q27+R27+S27))),I27)</f>
        <v>0</v>
      </c>
      <c r="O27" s="4">
        <f>IF(ISERR(SEARCH("TRA* 82",C24)),IF(Q27+R27+S27=0,0,I27*(R27/(Q27+R27+S27))),0)</f>
        <v>0</v>
      </c>
      <c r="P27" s="4">
        <f>IF(ISERR(SEARCH("TRA* 82",C24)),I27-N27-O27,0)</f>
        <v>0</v>
      </c>
      <c r="Q27" s="4">
        <v>0</v>
      </c>
      <c r="R27" s="4">
        <v>0</v>
      </c>
      <c r="S27" s="4">
        <v>0</v>
      </c>
    </row>
    <row r="28" spans="1:19">
      <c r="A28" s="39" t="s">
        <v>24</v>
      </c>
      <c r="B28" s="40"/>
      <c r="C28" s="40"/>
      <c r="D28" s="40"/>
      <c r="E28" s="40"/>
      <c r="F28" s="40"/>
      <c r="G28" s="40"/>
      <c r="H28" s="25">
        <f>H24+H25+H26+H27</f>
        <v>0</v>
      </c>
      <c r="I28" s="26">
        <f>I24+I25+I26+I27</f>
        <v>0</v>
      </c>
      <c r="J28">
        <v>5</v>
      </c>
    </row>
    <row r="29" spans="1:19">
      <c r="B29" s="2">
        <v>4</v>
      </c>
      <c r="C29" s="3" t="s">
        <v>31</v>
      </c>
      <c r="D29" s="5" t="s">
        <v>22</v>
      </c>
      <c r="G29" s="6">
        <v>8.5</v>
      </c>
      <c r="I29" s="4">
        <f>G29*H29</f>
        <v>0</v>
      </c>
      <c r="J29">
        <v>1</v>
      </c>
    </row>
    <row r="30" spans="1:19">
      <c r="D30" s="22" t="str">
        <f>SUBSTITUTE("Sp.mat: 0.00%",".",IF(VALUE("1.2")=1.2,".",","),2)</f>
        <v>Sp.mat: 0,00%</v>
      </c>
      <c r="F30" s="22" t="str">
        <f>SUBSTITUTE("Sp.man: 0.00%",".",IF(VALUE("1.2")=1.2,".",","),2)</f>
        <v>Sp.man: 0,00%</v>
      </c>
      <c r="G30" s="22" t="str">
        <f>SUBSTITUTE("Sp.uti: 0.00%",".",IF(VALUE("1.2")=1.2,".",","),2)</f>
        <v>Sp.uti: 0,00%</v>
      </c>
      <c r="I30" s="4">
        <f>G29*H30</f>
        <v>0</v>
      </c>
      <c r="J30">
        <v>2</v>
      </c>
    </row>
    <row r="31" spans="1:19">
      <c r="A31" s="41" t="s">
        <v>32</v>
      </c>
      <c r="B31" s="42"/>
      <c r="C31" s="42"/>
      <c r="D31" s="42"/>
      <c r="E31" s="42"/>
      <c r="F31" s="42"/>
      <c r="G31" s="42"/>
      <c r="I31" s="4">
        <f>G29*H31</f>
        <v>0</v>
      </c>
      <c r="J31">
        <v>3</v>
      </c>
      <c r="K31" s="4">
        <v>8993.3909999999996</v>
      </c>
      <c r="L31" s="4">
        <v>0</v>
      </c>
      <c r="M31" s="4">
        <f>I31-K31-L31</f>
        <v>-8993.3909999999996</v>
      </c>
    </row>
    <row r="32" spans="1:19">
      <c r="A32" s="42"/>
      <c r="B32" s="42"/>
      <c r="C32" s="42"/>
      <c r="D32" s="42"/>
      <c r="E32" s="42"/>
      <c r="F32" s="42"/>
      <c r="G32" s="42"/>
      <c r="I32" s="4">
        <f>G29*H32</f>
        <v>0</v>
      </c>
      <c r="J32">
        <v>4</v>
      </c>
      <c r="N32" s="4">
        <f>IF(ISERR(SEARCH("TRA* 82",C29)),IF(Q32+R32+S32=0,0,I32*(Q32/(Q32+R32+S32))),I32)</f>
        <v>0</v>
      </c>
      <c r="O32" s="4">
        <f>IF(ISERR(SEARCH("TRA* 82",C29)),IF(Q32+R32+S32=0,0,I32*(R32/(Q32+R32+S32))),0)</f>
        <v>0</v>
      </c>
      <c r="P32" s="4">
        <f>IF(ISERR(SEARCH("TRA* 82",C29)),I32-N32-O32,0)</f>
        <v>0</v>
      </c>
      <c r="Q32" s="4">
        <v>0</v>
      </c>
      <c r="R32" s="4">
        <v>0</v>
      </c>
      <c r="S32" s="4">
        <v>0</v>
      </c>
    </row>
    <row r="33" spans="1:19">
      <c r="A33" s="39" t="s">
        <v>24</v>
      </c>
      <c r="B33" s="40"/>
      <c r="C33" s="40"/>
      <c r="D33" s="40"/>
      <c r="E33" s="40"/>
      <c r="F33" s="40"/>
      <c r="G33" s="40"/>
      <c r="H33" s="25">
        <f>H29+H30+H31+H32</f>
        <v>0</v>
      </c>
      <c r="I33" s="26">
        <f>I29+I30+I31+I32</f>
        <v>0</v>
      </c>
      <c r="J33">
        <v>5</v>
      </c>
    </row>
    <row r="34" spans="1:19">
      <c r="B34" s="2">
        <v>5</v>
      </c>
      <c r="C34" s="3" t="s">
        <v>33</v>
      </c>
      <c r="D34" s="5" t="s">
        <v>34</v>
      </c>
      <c r="G34" s="6">
        <v>3340</v>
      </c>
      <c r="I34" s="4">
        <f>G34*H34</f>
        <v>0</v>
      </c>
      <c r="J34">
        <v>1</v>
      </c>
    </row>
    <row r="35" spans="1:19">
      <c r="D35" s="22" t="str">
        <f>SUBSTITUTE("Sp.mat: 0.00%",".",IF(VALUE("1.2")=1.2,".",","),2)</f>
        <v>Sp.mat: 0,00%</v>
      </c>
      <c r="F35" s="22" t="str">
        <f>SUBSTITUTE("Sp.man: 0.00%",".",IF(VALUE("1.2")=1.2,".",","),2)</f>
        <v>Sp.man: 0,00%</v>
      </c>
      <c r="G35" s="22" t="str">
        <f>SUBSTITUTE("Sp.uti: 0.00%",".",IF(VALUE("1.2")=1.2,".",","),2)</f>
        <v>Sp.uti: 0,00%</v>
      </c>
      <c r="I35" s="4">
        <f>G34*H35</f>
        <v>0</v>
      </c>
      <c r="J35">
        <v>2</v>
      </c>
    </row>
    <row r="36" spans="1:19">
      <c r="A36" s="41" t="s">
        <v>35</v>
      </c>
      <c r="B36" s="42"/>
      <c r="C36" s="42"/>
      <c r="D36" s="42"/>
      <c r="E36" s="42"/>
      <c r="F36" s="42"/>
      <c r="G36" s="42"/>
      <c r="I36" s="4">
        <f>G34*H36</f>
        <v>0</v>
      </c>
      <c r="J36">
        <v>3</v>
      </c>
      <c r="K36" s="4">
        <v>0</v>
      </c>
      <c r="L36" s="4">
        <v>0</v>
      </c>
      <c r="M36" s="4">
        <f>I36-K36-L36</f>
        <v>0</v>
      </c>
    </row>
    <row r="37" spans="1:19">
      <c r="A37" s="42"/>
      <c r="B37" s="42"/>
      <c r="C37" s="42"/>
      <c r="D37" s="42"/>
      <c r="E37" s="42"/>
      <c r="F37" s="42"/>
      <c r="G37" s="42"/>
      <c r="I37" s="4">
        <f>G34*H37</f>
        <v>0</v>
      </c>
      <c r="J37">
        <v>4</v>
      </c>
      <c r="N37" s="4">
        <f>IF(ISERR(SEARCH("TRA* 82",C34)),IF(Q37+R37+S37=0,0,I37*(Q37/(Q37+R37+S37))),I37)</f>
        <v>0</v>
      </c>
      <c r="O37" s="4">
        <f>IF(ISERR(SEARCH("TRA* 82",C34)),IF(Q37+R37+S37=0,0,I37*(R37/(Q37+R37+S37))),0)</f>
        <v>0</v>
      </c>
      <c r="P37" s="4">
        <f>IF(ISERR(SEARCH("TRA* 82",C34)),I37-N37-O37,0)</f>
        <v>0</v>
      </c>
      <c r="Q37" s="4">
        <v>85671</v>
      </c>
      <c r="R37" s="4">
        <v>0</v>
      </c>
      <c r="S37" s="4">
        <v>0</v>
      </c>
    </row>
    <row r="38" spans="1:19">
      <c r="A38" s="39" t="s">
        <v>24</v>
      </c>
      <c r="B38" s="40"/>
      <c r="C38" s="40"/>
      <c r="D38" s="40"/>
      <c r="E38" s="40"/>
      <c r="F38" s="40"/>
      <c r="G38" s="40"/>
      <c r="H38" s="25">
        <f>H34+H35+H36+H37</f>
        <v>0</v>
      </c>
      <c r="I38" s="26">
        <f>I34+I35+I36+I37</f>
        <v>0</v>
      </c>
      <c r="J38">
        <v>5</v>
      </c>
    </row>
    <row r="39" spans="1:19">
      <c r="B39" s="2">
        <v>6</v>
      </c>
      <c r="C39" s="3" t="s">
        <v>36</v>
      </c>
      <c r="D39" s="5" t="s">
        <v>34</v>
      </c>
      <c r="G39" s="6">
        <v>198</v>
      </c>
      <c r="I39" s="4">
        <f>G39*H39</f>
        <v>0</v>
      </c>
      <c r="J39">
        <v>1</v>
      </c>
    </row>
    <row r="40" spans="1:19">
      <c r="D40" s="22" t="str">
        <f>SUBSTITUTE("Sp.mat: 0.00%",".",IF(VALUE("1.2")=1.2,".",","),2)</f>
        <v>Sp.mat: 0,00%</v>
      </c>
      <c r="F40" s="22" t="str">
        <f>SUBSTITUTE("Sp.man: 0.00%",".",IF(VALUE("1.2")=1.2,".",","),2)</f>
        <v>Sp.man: 0,00%</v>
      </c>
      <c r="G40" s="22" t="str">
        <f>SUBSTITUTE("Sp.uti: 0.00%",".",IF(VALUE("1.2")=1.2,".",","),2)</f>
        <v>Sp.uti: 0,00%</v>
      </c>
      <c r="I40" s="4">
        <f>G39*H40</f>
        <v>0</v>
      </c>
      <c r="J40">
        <v>2</v>
      </c>
    </row>
    <row r="41" spans="1:19">
      <c r="A41" s="41" t="s">
        <v>37</v>
      </c>
      <c r="B41" s="42"/>
      <c r="C41" s="42"/>
      <c r="D41" s="42"/>
      <c r="E41" s="42"/>
      <c r="F41" s="42"/>
      <c r="G41" s="42"/>
      <c r="I41" s="4">
        <f>G39*H41</f>
        <v>0</v>
      </c>
      <c r="J41">
        <v>3</v>
      </c>
      <c r="K41" s="4">
        <v>0</v>
      </c>
      <c r="L41" s="4">
        <v>0</v>
      </c>
      <c r="M41" s="4">
        <f>I41-K41-L41</f>
        <v>0</v>
      </c>
    </row>
    <row r="42" spans="1:19">
      <c r="A42" s="42"/>
      <c r="B42" s="42"/>
      <c r="C42" s="42"/>
      <c r="D42" s="42"/>
      <c r="E42" s="42"/>
      <c r="F42" s="42"/>
      <c r="G42" s="42"/>
      <c r="I42" s="4">
        <f>G39*H42</f>
        <v>0</v>
      </c>
      <c r="J42">
        <v>4</v>
      </c>
      <c r="N42" s="4">
        <f>IF(ISERR(SEARCH("TRA* 82",C39)),IF(Q42+R42+S42=0,0,I42*(Q42/(Q42+R42+S42))),I42)</f>
        <v>0</v>
      </c>
      <c r="O42" s="4">
        <f>IF(ISERR(SEARCH("TRA* 82",C39)),IF(Q42+R42+S42=0,0,I42*(R42/(Q42+R42+S42))),0)</f>
        <v>0</v>
      </c>
      <c r="P42" s="4">
        <f>IF(ISERR(SEARCH("TRA* 82",C39)),I42-N42-O42,0)</f>
        <v>0</v>
      </c>
      <c r="Q42" s="4">
        <v>0</v>
      </c>
      <c r="R42" s="4">
        <v>0</v>
      </c>
      <c r="S42" s="4">
        <v>0</v>
      </c>
    </row>
    <row r="43" spans="1:19">
      <c r="A43" s="39" t="s">
        <v>24</v>
      </c>
      <c r="B43" s="40"/>
      <c r="C43" s="40"/>
      <c r="D43" s="40"/>
      <c r="E43" s="40"/>
      <c r="F43" s="40"/>
      <c r="G43" s="40"/>
      <c r="H43" s="25">
        <f>H39+H40+H41+H42</f>
        <v>0</v>
      </c>
      <c r="I43" s="26">
        <f>I39+I40+I41+I42</f>
        <v>0</v>
      </c>
      <c r="J43">
        <v>5</v>
      </c>
    </row>
    <row r="44" spans="1:19">
      <c r="B44" s="2">
        <v>7</v>
      </c>
      <c r="C44" s="3" t="s">
        <v>38</v>
      </c>
      <c r="D44" s="5" t="s">
        <v>26</v>
      </c>
      <c r="G44" s="6">
        <v>1760</v>
      </c>
      <c r="I44" s="4">
        <f>G44*H44</f>
        <v>0</v>
      </c>
      <c r="J44">
        <v>1</v>
      </c>
    </row>
    <row r="45" spans="1:19">
      <c r="D45" s="22" t="str">
        <f>SUBSTITUTE("Sp.mat: 0.00%",".",IF(VALUE("1.2")=1.2,".",","),2)</f>
        <v>Sp.mat: 0,00%</v>
      </c>
      <c r="F45" s="22" t="str">
        <f>SUBSTITUTE("Sp.man: 0.00%",".",IF(VALUE("1.2")=1.2,".",","),2)</f>
        <v>Sp.man: 0,00%</v>
      </c>
      <c r="G45" s="22" t="str">
        <f>SUBSTITUTE("Sp.uti: 0.00%",".",IF(VALUE("1.2")=1.2,".",","),2)</f>
        <v>Sp.uti: 0,00%</v>
      </c>
      <c r="I45" s="4">
        <f>G44*H45</f>
        <v>0</v>
      </c>
      <c r="J45">
        <v>2</v>
      </c>
    </row>
    <row r="46" spans="1:19">
      <c r="A46" s="41" t="s">
        <v>39</v>
      </c>
      <c r="B46" s="42"/>
      <c r="C46" s="42"/>
      <c r="D46" s="42"/>
      <c r="E46" s="42"/>
      <c r="F46" s="42"/>
      <c r="G46" s="42"/>
      <c r="I46" s="4">
        <f>G44*H46</f>
        <v>0</v>
      </c>
      <c r="J46">
        <v>3</v>
      </c>
      <c r="K46" s="4">
        <v>116562.336</v>
      </c>
      <c r="L46" s="4">
        <v>0</v>
      </c>
      <c r="M46" s="4">
        <f>I46-K46-L46</f>
        <v>-116562.336</v>
      </c>
    </row>
    <row r="47" spans="1:19">
      <c r="A47" s="42"/>
      <c r="B47" s="42"/>
      <c r="C47" s="42"/>
      <c r="D47" s="42"/>
      <c r="E47" s="42"/>
      <c r="F47" s="42"/>
      <c r="G47" s="42"/>
      <c r="I47" s="4">
        <f>G44*H47</f>
        <v>0</v>
      </c>
      <c r="J47">
        <v>4</v>
      </c>
      <c r="N47" s="4">
        <f>IF(ISERR(SEARCH("TRA* 82",C44)),IF(Q47+R47+S47=0,0,I47*(Q47/(Q47+R47+S47))),I47)</f>
        <v>0</v>
      </c>
      <c r="O47" s="4">
        <f>IF(ISERR(SEARCH("TRA* 82",C44)),IF(Q47+R47+S47=0,0,I47*(R47/(Q47+R47+S47))),0)</f>
        <v>0</v>
      </c>
      <c r="P47" s="4">
        <f>IF(ISERR(SEARCH("TRA* 82",C44)),I47-N47-O47,0)</f>
        <v>0</v>
      </c>
      <c r="Q47" s="4">
        <v>0</v>
      </c>
      <c r="R47" s="4">
        <v>0</v>
      </c>
      <c r="S47" s="4">
        <v>0</v>
      </c>
    </row>
    <row r="48" spans="1:19">
      <c r="A48" s="39" t="s">
        <v>40</v>
      </c>
      <c r="B48" s="40"/>
      <c r="C48" s="40"/>
      <c r="D48" s="40"/>
      <c r="E48" s="40"/>
      <c r="F48" s="40"/>
      <c r="G48" s="40"/>
      <c r="H48" s="25">
        <f>H44+H45+H46+H47</f>
        <v>0</v>
      </c>
      <c r="I48" s="26">
        <f>I44+I45+I46+I47</f>
        <v>0</v>
      </c>
      <c r="J48">
        <v>5</v>
      </c>
    </row>
    <row r="49" spans="1:19">
      <c r="B49" s="2">
        <v>8</v>
      </c>
      <c r="C49" s="3" t="s">
        <v>38</v>
      </c>
      <c r="D49" s="5" t="s">
        <v>26</v>
      </c>
      <c r="G49" s="6">
        <v>51</v>
      </c>
      <c r="I49" s="4">
        <f>G49*H49</f>
        <v>0</v>
      </c>
      <c r="J49">
        <v>1</v>
      </c>
    </row>
    <row r="50" spans="1:19">
      <c r="D50" s="22" t="str">
        <f>SUBSTITUTE("Sp.mat: 0.00%",".",IF(VALUE("1.2")=1.2,".",","),2)</f>
        <v>Sp.mat: 0,00%</v>
      </c>
      <c r="F50" s="22" t="str">
        <f>SUBSTITUTE("Sp.man: 0.00%",".",IF(VALUE("1.2")=1.2,".",","),2)</f>
        <v>Sp.man: 0,00%</v>
      </c>
      <c r="G50" s="22" t="str">
        <f>SUBSTITUTE("Sp.uti: 0.00%",".",IF(VALUE("1.2")=1.2,".",","),2)</f>
        <v>Sp.uti: 0,00%</v>
      </c>
      <c r="I50" s="4">
        <f>G49*H50</f>
        <v>0</v>
      </c>
      <c r="J50">
        <v>2</v>
      </c>
    </row>
    <row r="51" spans="1:19">
      <c r="A51" s="41" t="s">
        <v>39</v>
      </c>
      <c r="B51" s="42"/>
      <c r="C51" s="42"/>
      <c r="D51" s="42"/>
      <c r="E51" s="42"/>
      <c r="F51" s="42"/>
      <c r="G51" s="42"/>
      <c r="I51" s="4">
        <f>G49*H51</f>
        <v>0</v>
      </c>
      <c r="J51">
        <v>3</v>
      </c>
      <c r="K51" s="4">
        <v>3377.6586000000002</v>
      </c>
      <c r="L51" s="4">
        <v>0</v>
      </c>
      <c r="M51" s="4">
        <f>I51-K51-L51</f>
        <v>-3377.6586000000002</v>
      </c>
    </row>
    <row r="52" spans="1:19">
      <c r="A52" s="42"/>
      <c r="B52" s="42"/>
      <c r="C52" s="42"/>
      <c r="D52" s="42"/>
      <c r="E52" s="42"/>
      <c r="F52" s="42"/>
      <c r="G52" s="42"/>
      <c r="I52" s="4">
        <f>G49*H52</f>
        <v>0</v>
      </c>
      <c r="J52">
        <v>4</v>
      </c>
      <c r="N52" s="4">
        <f>IF(ISERR(SEARCH("TRA* 82",C49)),IF(Q52+R52+S52=0,0,I52*(Q52/(Q52+R52+S52))),I52)</f>
        <v>0</v>
      </c>
      <c r="O52" s="4">
        <f>IF(ISERR(SEARCH("TRA* 82",C49)),IF(Q52+R52+S52=0,0,I52*(R52/(Q52+R52+S52))),0)</f>
        <v>0</v>
      </c>
      <c r="P52" s="4">
        <f>IF(ISERR(SEARCH("TRA* 82",C49)),I52-N52-O52,0)</f>
        <v>0</v>
      </c>
      <c r="Q52" s="4">
        <v>0</v>
      </c>
      <c r="R52" s="4">
        <v>0</v>
      </c>
      <c r="S52" s="4">
        <v>0</v>
      </c>
    </row>
    <row r="53" spans="1:19">
      <c r="A53" s="39" t="s">
        <v>41</v>
      </c>
      <c r="B53" s="40"/>
      <c r="C53" s="40"/>
      <c r="D53" s="40"/>
      <c r="E53" s="40"/>
      <c r="F53" s="40"/>
      <c r="G53" s="40"/>
      <c r="H53" s="25">
        <f>H49+H50+H51+H52</f>
        <v>0</v>
      </c>
      <c r="I53" s="26">
        <f>I49+I50+I51+I52</f>
        <v>0</v>
      </c>
      <c r="J53">
        <v>5</v>
      </c>
    </row>
    <row r="54" spans="1:19">
      <c r="B54" s="2">
        <v>9</v>
      </c>
      <c r="C54" s="3" t="s">
        <v>42</v>
      </c>
      <c r="D54" s="5" t="s">
        <v>43</v>
      </c>
      <c r="G54" s="6">
        <v>271</v>
      </c>
      <c r="I54" s="4">
        <f>G54*H54</f>
        <v>0</v>
      </c>
      <c r="J54">
        <v>1</v>
      </c>
    </row>
    <row r="55" spans="1:19">
      <c r="D55" s="22" t="str">
        <f>SUBSTITUTE("Sp.mat: 0.00%",".",IF(VALUE("1.2")=1.2,".",","),2)</f>
        <v>Sp.mat: 0,00%</v>
      </c>
      <c r="F55" s="22" t="str">
        <f>SUBSTITUTE("Sp.man: 0.00%",".",IF(VALUE("1.2")=1.2,".",","),2)</f>
        <v>Sp.man: 0,00%</v>
      </c>
      <c r="G55" s="22" t="str">
        <f>SUBSTITUTE("Sp.uti: 0.00%",".",IF(VALUE("1.2")=1.2,".",","),2)</f>
        <v>Sp.uti: 0,00%</v>
      </c>
      <c r="I55" s="4">
        <f>G54*H55</f>
        <v>0</v>
      </c>
      <c r="J55">
        <v>2</v>
      </c>
    </row>
    <row r="56" spans="1:19">
      <c r="A56" s="41" t="s">
        <v>44</v>
      </c>
      <c r="B56" s="42"/>
      <c r="C56" s="42"/>
      <c r="D56" s="42"/>
      <c r="E56" s="42"/>
      <c r="F56" s="42"/>
      <c r="G56" s="42"/>
      <c r="I56" s="4">
        <f>G54*H56</f>
        <v>0</v>
      </c>
      <c r="J56">
        <v>3</v>
      </c>
      <c r="K56" s="4">
        <v>0</v>
      </c>
      <c r="L56" s="4">
        <v>0</v>
      </c>
      <c r="M56" s="4">
        <f>I56-K56-L56</f>
        <v>0</v>
      </c>
    </row>
    <row r="57" spans="1:19">
      <c r="A57" s="42"/>
      <c r="B57" s="42"/>
      <c r="C57" s="42"/>
      <c r="D57" s="42"/>
      <c r="E57" s="42"/>
      <c r="F57" s="42"/>
      <c r="G57" s="42"/>
      <c r="I57" s="4">
        <f>G54*H57</f>
        <v>0</v>
      </c>
      <c r="J57">
        <v>4</v>
      </c>
      <c r="N57" s="4">
        <f>IF(ISERR(SEARCH("TRA* 82",C54)),IF(Q57+R57+S57=0,0,I57*(Q57/(Q57+R57+S57))),I57)</f>
        <v>0</v>
      </c>
      <c r="O57" s="4">
        <f>IF(ISERR(SEARCH("TRA* 82",C54)),IF(Q57+R57+S57=0,0,I57*(R57/(Q57+R57+S57))),0)</f>
        <v>0</v>
      </c>
      <c r="P57" s="4">
        <f>IF(ISERR(SEARCH("TRA* 82",C54)),I57-N57-O57,0)</f>
        <v>0</v>
      </c>
      <c r="Q57" s="4">
        <v>0</v>
      </c>
      <c r="R57" s="4">
        <v>0</v>
      </c>
      <c r="S57" s="4">
        <v>0</v>
      </c>
    </row>
    <row r="58" spans="1:19">
      <c r="A58" s="39" t="s">
        <v>24</v>
      </c>
      <c r="B58" s="40"/>
      <c r="C58" s="40"/>
      <c r="D58" s="40"/>
      <c r="E58" s="40"/>
      <c r="F58" s="40"/>
      <c r="G58" s="40"/>
      <c r="H58" s="25">
        <f>H54+H55+H56+H57</f>
        <v>0</v>
      </c>
      <c r="I58" s="26">
        <f>I54+I55+I56+I57</f>
        <v>0</v>
      </c>
      <c r="J58">
        <v>5</v>
      </c>
    </row>
    <row r="59" spans="1:19">
      <c r="B59" s="2">
        <v>10</v>
      </c>
      <c r="C59" s="3" t="s">
        <v>45</v>
      </c>
      <c r="D59" s="5" t="s">
        <v>43</v>
      </c>
      <c r="G59" s="6">
        <v>2350</v>
      </c>
      <c r="I59" s="4">
        <f>G59*H59</f>
        <v>0</v>
      </c>
      <c r="J59">
        <v>1</v>
      </c>
    </row>
    <row r="60" spans="1:19">
      <c r="D60" s="22" t="str">
        <f>SUBSTITUTE("Sp.mat: 100.00%",".",IF(VALUE("1.2")=1.2,".",","),2)</f>
        <v>Sp.mat: 100,00%</v>
      </c>
      <c r="F60" s="22" t="str">
        <f>SUBSTITUTE("Sp.man: 100.00%",".",IF(VALUE("1.2")=1.2,".",","),2)</f>
        <v>Sp.man: 100,00%</v>
      </c>
      <c r="G60" s="22" t="str">
        <f>SUBSTITUTE("Sp.uti: 100.00%",".",IF(VALUE("1.2")=1.2,".",","),2)</f>
        <v>Sp.uti: 100,00%</v>
      </c>
      <c r="I60" s="4">
        <f>G59*H60</f>
        <v>0</v>
      </c>
      <c r="J60">
        <v>2</v>
      </c>
    </row>
    <row r="61" spans="1:19">
      <c r="A61" s="41" t="s">
        <v>46</v>
      </c>
      <c r="B61" s="42"/>
      <c r="C61" s="42"/>
      <c r="D61" s="42"/>
      <c r="E61" s="42"/>
      <c r="F61" s="42"/>
      <c r="G61" s="42"/>
      <c r="I61" s="4">
        <f>G59*H61</f>
        <v>0</v>
      </c>
      <c r="J61">
        <v>3</v>
      </c>
      <c r="K61" s="4">
        <v>0</v>
      </c>
      <c r="L61" s="4">
        <v>0</v>
      </c>
      <c r="M61" s="4">
        <f>I61-K61-L61</f>
        <v>0</v>
      </c>
    </row>
    <row r="62" spans="1:19">
      <c r="A62" s="42"/>
      <c r="B62" s="42"/>
      <c r="C62" s="42"/>
      <c r="D62" s="42"/>
      <c r="E62" s="42"/>
      <c r="F62" s="42"/>
      <c r="G62" s="42"/>
      <c r="I62" s="4">
        <f>G59*H62</f>
        <v>0</v>
      </c>
      <c r="J62">
        <v>4</v>
      </c>
      <c r="N62" s="4">
        <f>IF(ISERR(SEARCH("TRA* 82",C59)),IF(Q62+R62+S62=0,0,I62*(Q62/(Q62+R62+S62))),I62)</f>
        <v>0</v>
      </c>
      <c r="O62" s="4">
        <f>IF(ISERR(SEARCH("TRA* 82",C59)),IF(Q62+R62+S62=0,0,I62*(R62/(Q62+R62+S62))),0)</f>
        <v>0</v>
      </c>
      <c r="P62" s="4">
        <f>IF(ISERR(SEARCH("TRA* 82",C59)),I62-N62-O62,0)</f>
        <v>0</v>
      </c>
      <c r="Q62" s="4">
        <v>0</v>
      </c>
      <c r="R62" s="4">
        <v>0</v>
      </c>
      <c r="S62" s="4">
        <v>0</v>
      </c>
    </row>
    <row r="63" spans="1:19">
      <c r="A63" s="39" t="s">
        <v>47</v>
      </c>
      <c r="B63" s="40"/>
      <c r="C63" s="40"/>
      <c r="D63" s="40"/>
      <c r="E63" s="40"/>
      <c r="F63" s="40"/>
      <c r="G63" s="40"/>
      <c r="H63" s="25">
        <f>H59+H60+H61+H62</f>
        <v>0</v>
      </c>
      <c r="I63" s="26">
        <f>I59+I60+I61+I62</f>
        <v>0</v>
      </c>
      <c r="J63">
        <v>5</v>
      </c>
    </row>
    <row r="64" spans="1:19">
      <c r="B64" s="2">
        <v>11</v>
      </c>
      <c r="C64" s="3" t="s">
        <v>48</v>
      </c>
      <c r="D64" s="5" t="s">
        <v>34</v>
      </c>
      <c r="G64" s="6">
        <v>5300</v>
      </c>
      <c r="I64" s="4">
        <f>G64*H64</f>
        <v>0</v>
      </c>
      <c r="J64">
        <v>1</v>
      </c>
    </row>
    <row r="65" spans="1:19">
      <c r="D65" s="22" t="str">
        <f>SUBSTITUTE("Sp.mat: 0.00%",".",IF(VALUE("1.2")=1.2,".",","),2)</f>
        <v>Sp.mat: 0,00%</v>
      </c>
      <c r="F65" s="22" t="str">
        <f>SUBSTITUTE("Sp.man: 0.00%",".",IF(VALUE("1.2")=1.2,".",","),2)</f>
        <v>Sp.man: 0,00%</v>
      </c>
      <c r="G65" s="22" t="str">
        <f>SUBSTITUTE("Sp.uti: 0.00%",".",IF(VALUE("1.2")=1.2,".",","),2)</f>
        <v>Sp.uti: 0,00%</v>
      </c>
      <c r="I65" s="4">
        <f>G64*H65</f>
        <v>0</v>
      </c>
      <c r="J65">
        <v>2</v>
      </c>
    </row>
    <row r="66" spans="1:19">
      <c r="A66" s="41" t="s">
        <v>49</v>
      </c>
      <c r="B66" s="42"/>
      <c r="C66" s="42"/>
      <c r="D66" s="42"/>
      <c r="E66" s="42"/>
      <c r="F66" s="42"/>
      <c r="G66" s="42"/>
      <c r="I66" s="4">
        <f>G64*H66</f>
        <v>0</v>
      </c>
      <c r="J66">
        <v>3</v>
      </c>
      <c r="K66" s="4">
        <v>0</v>
      </c>
      <c r="L66" s="4">
        <v>0</v>
      </c>
      <c r="M66" s="4">
        <f>I66-K66-L66</f>
        <v>0</v>
      </c>
    </row>
    <row r="67" spans="1:19">
      <c r="A67" s="42"/>
      <c r="B67" s="42"/>
      <c r="C67" s="42"/>
      <c r="D67" s="42"/>
      <c r="E67" s="42"/>
      <c r="F67" s="42"/>
      <c r="G67" s="42"/>
      <c r="I67" s="4">
        <f>G64*H67</f>
        <v>0</v>
      </c>
      <c r="J67">
        <v>4</v>
      </c>
      <c r="N67" s="4">
        <f>IF(ISERR(SEARCH("TRA* 82",C64)),IF(Q67+R67+S67=0,0,I67*(Q67/(Q67+R67+S67))),I67)</f>
        <v>0</v>
      </c>
      <c r="O67" s="4">
        <f>IF(ISERR(SEARCH("TRA* 82",C64)),IF(Q67+R67+S67=0,0,I67*(R67/(Q67+R67+S67))),0)</f>
        <v>0</v>
      </c>
      <c r="P67" s="4">
        <f>IF(ISERR(SEARCH("TRA* 82",C64)),I67-N67-O67,0)</f>
        <v>0</v>
      </c>
      <c r="Q67" s="4">
        <v>135945</v>
      </c>
      <c r="R67" s="4">
        <v>0</v>
      </c>
      <c r="S67" s="4">
        <v>0</v>
      </c>
    </row>
    <row r="68" spans="1:19">
      <c r="A68" s="39" t="s">
        <v>50</v>
      </c>
      <c r="B68" s="40"/>
      <c r="C68" s="40"/>
      <c r="D68" s="40"/>
      <c r="E68" s="40"/>
      <c r="F68" s="40"/>
      <c r="G68" s="40"/>
      <c r="H68" s="25">
        <f>H64+H65+H66+H67</f>
        <v>0</v>
      </c>
      <c r="I68" s="26">
        <f>I64+I65+I66+I67</f>
        <v>0</v>
      </c>
      <c r="J68">
        <v>5</v>
      </c>
    </row>
    <row r="69" spans="1:19">
      <c r="B69" s="2">
        <v>12</v>
      </c>
      <c r="C69" s="3" t="s">
        <v>51</v>
      </c>
      <c r="D69" s="5" t="s">
        <v>26</v>
      </c>
      <c r="G69" s="6">
        <v>7</v>
      </c>
      <c r="I69" s="4">
        <f>G69*H69</f>
        <v>0</v>
      </c>
      <c r="J69">
        <v>1</v>
      </c>
    </row>
    <row r="70" spans="1:19">
      <c r="D70" s="22" t="str">
        <f>SUBSTITUTE("Sp.mat: 0.00%",".",IF(VALUE("1.2")=1.2,".",","),2)</f>
        <v>Sp.mat: 0,00%</v>
      </c>
      <c r="F70" s="22" t="str">
        <f>SUBSTITUTE("Sp.man: 0.00%",".",IF(VALUE("1.2")=1.2,".",","),2)</f>
        <v>Sp.man: 0,00%</v>
      </c>
      <c r="G70" s="22" t="str">
        <f>SUBSTITUTE("Sp.uti: 0.00%",".",IF(VALUE("1.2")=1.2,".",","),2)</f>
        <v>Sp.uti: 0,00%</v>
      </c>
      <c r="I70" s="4">
        <f>G69*H70</f>
        <v>0</v>
      </c>
      <c r="J70">
        <v>2</v>
      </c>
    </row>
    <row r="71" spans="1:19">
      <c r="A71" s="41" t="s">
        <v>52</v>
      </c>
      <c r="B71" s="42"/>
      <c r="C71" s="42"/>
      <c r="D71" s="42"/>
      <c r="E71" s="42"/>
      <c r="F71" s="42"/>
      <c r="G71" s="42"/>
      <c r="I71" s="4">
        <f>G69*H71</f>
        <v>0</v>
      </c>
      <c r="J71">
        <v>3</v>
      </c>
      <c r="K71" s="4">
        <v>0</v>
      </c>
      <c r="L71" s="4">
        <v>22.484000000000002</v>
      </c>
      <c r="M71" s="4">
        <f>I71-K71-L71</f>
        <v>-22.484000000000002</v>
      </c>
    </row>
    <row r="72" spans="1:19">
      <c r="A72" s="42"/>
      <c r="B72" s="42"/>
      <c r="C72" s="42"/>
      <c r="D72" s="42"/>
      <c r="E72" s="42"/>
      <c r="F72" s="42"/>
      <c r="G72" s="42"/>
      <c r="I72" s="4">
        <f>G69*H72</f>
        <v>0</v>
      </c>
      <c r="J72">
        <v>4</v>
      </c>
      <c r="N72" s="4">
        <f>IF(ISERR(SEARCH("TRA* 82",C69)),IF(Q72+R72+S72=0,0,I72*(Q72/(Q72+R72+S72))),I72)</f>
        <v>0</v>
      </c>
      <c r="O72" s="4">
        <f>IF(ISERR(SEARCH("TRA* 82",C69)),IF(Q72+R72+S72=0,0,I72*(R72/(Q72+R72+S72))),0)</f>
        <v>0</v>
      </c>
      <c r="P72" s="4">
        <f>IF(ISERR(SEARCH("TRA* 82",C69)),I72-N72-O72,0)</f>
        <v>0</v>
      </c>
      <c r="Q72" s="4">
        <v>0</v>
      </c>
      <c r="R72" s="4">
        <v>0</v>
      </c>
      <c r="S72" s="4">
        <v>0</v>
      </c>
    </row>
    <row r="73" spans="1:19">
      <c r="A73" s="39" t="s">
        <v>53</v>
      </c>
      <c r="B73" s="40"/>
      <c r="C73" s="40"/>
      <c r="D73" s="40"/>
      <c r="E73" s="40"/>
      <c r="F73" s="40"/>
      <c r="G73" s="40"/>
      <c r="H73" s="25">
        <f>H69+H70+H71+H72</f>
        <v>0</v>
      </c>
      <c r="I73" s="26">
        <f>I69+I70+I71+I72</f>
        <v>0</v>
      </c>
      <c r="J73">
        <v>5</v>
      </c>
    </row>
    <row r="74" spans="1:19">
      <c r="B74" s="2">
        <v>13</v>
      </c>
      <c r="C74" s="3" t="s">
        <v>54</v>
      </c>
      <c r="D74" s="5" t="s">
        <v>26</v>
      </c>
      <c r="G74" s="6">
        <v>27</v>
      </c>
      <c r="I74" s="4">
        <f>G74*H74</f>
        <v>0</v>
      </c>
      <c r="J74">
        <v>1</v>
      </c>
    </row>
    <row r="75" spans="1:19">
      <c r="D75" s="22" t="str">
        <f>SUBSTITUTE("Sp.mat: 0.00%",".",IF(VALUE("1.2")=1.2,".",","),2)</f>
        <v>Sp.mat: 0,00%</v>
      </c>
      <c r="F75" s="22" t="str">
        <f>SUBSTITUTE("Sp.man: 0.00%",".",IF(VALUE("1.2")=1.2,".",","),2)</f>
        <v>Sp.man: 0,00%</v>
      </c>
      <c r="G75" s="22" t="str">
        <f>SUBSTITUTE("Sp.uti: 0.00%",".",IF(VALUE("1.2")=1.2,".",","),2)</f>
        <v>Sp.uti: 0,00%</v>
      </c>
      <c r="I75" s="4">
        <f>G74*H75</f>
        <v>0</v>
      </c>
      <c r="J75">
        <v>2</v>
      </c>
    </row>
    <row r="76" spans="1:19">
      <c r="A76" s="41" t="s">
        <v>55</v>
      </c>
      <c r="B76" s="42"/>
      <c r="C76" s="42"/>
      <c r="D76" s="42"/>
      <c r="E76" s="42"/>
      <c r="F76" s="42"/>
      <c r="G76" s="42"/>
      <c r="I76" s="4">
        <f>G74*H76</f>
        <v>0</v>
      </c>
      <c r="J76">
        <v>3</v>
      </c>
      <c r="K76" s="4">
        <v>0</v>
      </c>
      <c r="L76" s="4">
        <v>0</v>
      </c>
      <c r="M76" s="4">
        <f>I76-K76-L76</f>
        <v>0</v>
      </c>
    </row>
    <row r="77" spans="1:19">
      <c r="A77" s="42"/>
      <c r="B77" s="42"/>
      <c r="C77" s="42"/>
      <c r="D77" s="42"/>
      <c r="E77" s="42"/>
      <c r="F77" s="42"/>
      <c r="G77" s="42"/>
      <c r="I77" s="4">
        <f>G74*H77</f>
        <v>0</v>
      </c>
      <c r="J77">
        <v>4</v>
      </c>
      <c r="N77" s="4">
        <f>IF(ISERR(SEARCH("TRA* 82",C74)),IF(Q77+R77+S77=0,0,I77*(Q77/(Q77+R77+S77))),I77)</f>
        <v>0</v>
      </c>
      <c r="O77" s="4">
        <f>IF(ISERR(SEARCH("TRA* 82",C74)),IF(Q77+R77+S77=0,0,I77*(R77/(Q77+R77+S77))),0)</f>
        <v>0</v>
      </c>
      <c r="P77" s="4">
        <f>IF(ISERR(SEARCH("TRA* 82",C74)),I77-N77-O77,0)</f>
        <v>0</v>
      </c>
      <c r="Q77" s="4">
        <v>0</v>
      </c>
      <c r="R77" s="4">
        <v>0</v>
      </c>
      <c r="S77" s="4">
        <v>0</v>
      </c>
    </row>
    <row r="78" spans="1:19">
      <c r="A78" s="39" t="s">
        <v>56</v>
      </c>
      <c r="B78" s="40"/>
      <c r="C78" s="40"/>
      <c r="D78" s="40"/>
      <c r="E78" s="40"/>
      <c r="F78" s="40"/>
      <c r="G78" s="40"/>
      <c r="H78" s="25">
        <f>H74+H75+H76+H77</f>
        <v>0</v>
      </c>
      <c r="I78" s="26">
        <f>I74+I75+I76+I77</f>
        <v>0</v>
      </c>
      <c r="J78">
        <v>5</v>
      </c>
    </row>
    <row r="79" spans="1:19">
      <c r="B79" s="2">
        <v>14</v>
      </c>
      <c r="C79" s="3" t="s">
        <v>57</v>
      </c>
      <c r="D79" s="5" t="s">
        <v>26</v>
      </c>
      <c r="G79" s="6">
        <v>35</v>
      </c>
      <c r="I79" s="4">
        <f>G79*H79</f>
        <v>0</v>
      </c>
      <c r="J79">
        <v>1</v>
      </c>
    </row>
    <row r="80" spans="1:19">
      <c r="D80" s="22" t="str">
        <f>SUBSTITUTE("Sp.mat: 0.00%",".",IF(VALUE("1.2")=1.2,".",","),2)</f>
        <v>Sp.mat: 0,00%</v>
      </c>
      <c r="F80" s="22" t="str">
        <f>SUBSTITUTE("Sp.man: 0.00%",".",IF(VALUE("1.2")=1.2,".",","),2)</f>
        <v>Sp.man: 0,00%</v>
      </c>
      <c r="G80" s="22" t="str">
        <f>SUBSTITUTE("Sp.uti: 0.00%",".",IF(VALUE("1.2")=1.2,".",","),2)</f>
        <v>Sp.uti: 0,00%</v>
      </c>
      <c r="I80" s="4">
        <f>G79*H80</f>
        <v>0</v>
      </c>
      <c r="J80">
        <v>2</v>
      </c>
    </row>
    <row r="81" spans="1:19">
      <c r="A81" s="41" t="s">
        <v>58</v>
      </c>
      <c r="B81" s="42"/>
      <c r="C81" s="42"/>
      <c r="D81" s="42"/>
      <c r="E81" s="42"/>
      <c r="F81" s="42"/>
      <c r="G81" s="42"/>
      <c r="I81" s="4">
        <f>G79*H81</f>
        <v>0</v>
      </c>
      <c r="J81">
        <v>3</v>
      </c>
      <c r="K81" s="4">
        <v>0</v>
      </c>
      <c r="L81" s="4">
        <v>0</v>
      </c>
      <c r="M81" s="4">
        <f>I81-K81-L81</f>
        <v>0</v>
      </c>
    </row>
    <row r="82" spans="1:19">
      <c r="A82" s="42"/>
      <c r="B82" s="42"/>
      <c r="C82" s="42"/>
      <c r="D82" s="42"/>
      <c r="E82" s="42"/>
      <c r="F82" s="42"/>
      <c r="G82" s="42"/>
      <c r="I82" s="4">
        <f>G79*H82</f>
        <v>0</v>
      </c>
      <c r="J82">
        <v>4</v>
      </c>
      <c r="N82" s="4">
        <f>IF(ISERR(SEARCH("TRA* 82",C79)),IF(Q82+R82+S82=0,0,I82*(Q82/(Q82+R82+S82))),I82)</f>
        <v>0</v>
      </c>
      <c r="O82" s="4">
        <f>IF(ISERR(SEARCH("TRA* 82",C79)),IF(Q82+R82+S82=0,0,I82*(R82/(Q82+R82+S82))),0)</f>
        <v>0</v>
      </c>
      <c r="P82" s="4">
        <f>IF(ISERR(SEARCH("TRA* 82",C79)),I82-N82-O82,0)</f>
        <v>0</v>
      </c>
      <c r="Q82" s="4">
        <v>0</v>
      </c>
      <c r="R82" s="4">
        <v>0</v>
      </c>
      <c r="S82" s="4">
        <v>0</v>
      </c>
    </row>
    <row r="83" spans="1:19">
      <c r="A83" s="39" t="s">
        <v>24</v>
      </c>
      <c r="B83" s="40"/>
      <c r="C83" s="40"/>
      <c r="D83" s="40"/>
      <c r="E83" s="40"/>
      <c r="F83" s="40"/>
      <c r="G83" s="40"/>
      <c r="H83" s="25">
        <f>H79+H80+H81+H82</f>
        <v>0</v>
      </c>
      <c r="I83" s="26">
        <f>I79+I80+I81+I82</f>
        <v>0</v>
      </c>
      <c r="J83">
        <v>5</v>
      </c>
    </row>
    <row r="84" spans="1:19">
      <c r="B84" s="2">
        <v>15</v>
      </c>
      <c r="C84" s="3" t="s">
        <v>51</v>
      </c>
      <c r="D84" s="5" t="s">
        <v>26</v>
      </c>
      <c r="G84" s="6">
        <v>533</v>
      </c>
      <c r="I84" s="4">
        <f>G84*H84</f>
        <v>0</v>
      </c>
      <c r="J84">
        <v>1</v>
      </c>
    </row>
    <row r="85" spans="1:19">
      <c r="D85" s="22" t="str">
        <f>SUBSTITUTE("Sp.mat: 0.00%",".",IF(VALUE("1.2")=1.2,".",","),2)</f>
        <v>Sp.mat: 0,00%</v>
      </c>
      <c r="F85" s="22" t="str">
        <f>SUBSTITUTE("Sp.man: 0.00%",".",IF(VALUE("1.2")=1.2,".",","),2)</f>
        <v>Sp.man: 0,00%</v>
      </c>
      <c r="G85" s="22" t="str">
        <f>SUBSTITUTE("Sp.uti: 0.00%",".",IF(VALUE("1.2")=1.2,".",","),2)</f>
        <v>Sp.uti: 0,00%</v>
      </c>
      <c r="I85" s="4">
        <f>G84*H85</f>
        <v>0</v>
      </c>
      <c r="J85">
        <v>2</v>
      </c>
    </row>
    <row r="86" spans="1:19">
      <c r="A86" s="41" t="s">
        <v>52</v>
      </c>
      <c r="B86" s="42"/>
      <c r="C86" s="42"/>
      <c r="D86" s="42"/>
      <c r="E86" s="42"/>
      <c r="F86" s="42"/>
      <c r="G86" s="42"/>
      <c r="I86" s="4">
        <f>G84*H86</f>
        <v>0</v>
      </c>
      <c r="J86">
        <v>3</v>
      </c>
      <c r="K86" s="4">
        <v>0</v>
      </c>
      <c r="L86" s="4">
        <v>1711.9960000000001</v>
      </c>
      <c r="M86" s="4">
        <f>I86-K86-L86</f>
        <v>-1711.9960000000001</v>
      </c>
    </row>
    <row r="87" spans="1:19">
      <c r="A87" s="42"/>
      <c r="B87" s="42"/>
      <c r="C87" s="42"/>
      <c r="D87" s="42"/>
      <c r="E87" s="42"/>
      <c r="F87" s="42"/>
      <c r="G87" s="42"/>
      <c r="I87" s="4">
        <f>G84*H87</f>
        <v>0</v>
      </c>
      <c r="J87">
        <v>4</v>
      </c>
      <c r="N87" s="4">
        <f>IF(ISERR(SEARCH("TRA* 82",C84)),IF(Q87+R87+S87=0,0,I87*(Q87/(Q87+R87+S87))),I87)</f>
        <v>0</v>
      </c>
      <c r="O87" s="4">
        <f>IF(ISERR(SEARCH("TRA* 82",C84)),IF(Q87+R87+S87=0,0,I87*(R87/(Q87+R87+S87))),0)</f>
        <v>0</v>
      </c>
      <c r="P87" s="4">
        <f>IF(ISERR(SEARCH("TRA* 82",C84)),I87-N87-O87,0)</f>
        <v>0</v>
      </c>
      <c r="Q87" s="4">
        <v>0</v>
      </c>
      <c r="R87" s="4">
        <v>0</v>
      </c>
      <c r="S87" s="4">
        <v>0</v>
      </c>
    </row>
    <row r="88" spans="1:19">
      <c r="A88" s="39" t="s">
        <v>59</v>
      </c>
      <c r="B88" s="40"/>
      <c r="C88" s="40"/>
      <c r="D88" s="40"/>
      <c r="E88" s="40"/>
      <c r="F88" s="40"/>
      <c r="G88" s="40"/>
      <c r="H88" s="25">
        <f>H84+H85+H86+H87</f>
        <v>0</v>
      </c>
      <c r="I88" s="26">
        <f>I84+I85+I86+I87</f>
        <v>0</v>
      </c>
      <c r="J88">
        <v>5</v>
      </c>
    </row>
    <row r="89" spans="1:19">
      <c r="B89" s="2">
        <v>16</v>
      </c>
      <c r="C89" s="3" t="s">
        <v>60</v>
      </c>
      <c r="D89" s="5" t="s">
        <v>26</v>
      </c>
      <c r="G89" s="6">
        <v>19.5</v>
      </c>
      <c r="I89" s="4">
        <f>G89*H89</f>
        <v>0</v>
      </c>
      <c r="J89">
        <v>1</v>
      </c>
    </row>
    <row r="90" spans="1:19">
      <c r="D90" s="22" t="str">
        <f>SUBSTITUTE("Sp.mat: 0.00%",".",IF(VALUE("1.2")=1.2,".",","),2)</f>
        <v>Sp.mat: 0,00%</v>
      </c>
      <c r="F90" s="22" t="str">
        <f>SUBSTITUTE("Sp.man: 0.00%",".",IF(VALUE("1.2")=1.2,".",","),2)</f>
        <v>Sp.man: 0,00%</v>
      </c>
      <c r="G90" s="22" t="str">
        <f>SUBSTITUTE("Sp.uti: 0.00%",".",IF(VALUE("1.2")=1.2,".",","),2)</f>
        <v>Sp.uti: 0,00%</v>
      </c>
      <c r="I90" s="4">
        <f>G89*H90</f>
        <v>0</v>
      </c>
      <c r="J90">
        <v>2</v>
      </c>
    </row>
    <row r="91" spans="1:19">
      <c r="A91" s="41" t="s">
        <v>61</v>
      </c>
      <c r="B91" s="42"/>
      <c r="C91" s="42"/>
      <c r="D91" s="42"/>
      <c r="E91" s="42"/>
      <c r="F91" s="42"/>
      <c r="G91" s="42"/>
      <c r="I91" s="4">
        <f>G89*H91</f>
        <v>0</v>
      </c>
      <c r="J91">
        <v>3</v>
      </c>
      <c r="K91" s="4">
        <v>0</v>
      </c>
      <c r="L91" s="4">
        <v>117.43875</v>
      </c>
      <c r="M91" s="4">
        <f>I91-K91-L91</f>
        <v>-117.43875</v>
      </c>
    </row>
    <row r="92" spans="1:19">
      <c r="A92" s="42"/>
      <c r="B92" s="42"/>
      <c r="C92" s="42"/>
      <c r="D92" s="42"/>
      <c r="E92" s="42"/>
      <c r="F92" s="42"/>
      <c r="G92" s="42"/>
      <c r="I92" s="4">
        <f>G89*H92</f>
        <v>0</v>
      </c>
      <c r="J92">
        <v>4</v>
      </c>
      <c r="N92" s="4">
        <f>IF(ISERR(SEARCH("TRA* 82",C89)),IF(Q92+R92+S92=0,0,I92*(Q92/(Q92+R92+S92))),I92)</f>
        <v>0</v>
      </c>
      <c r="O92" s="4">
        <f>IF(ISERR(SEARCH("TRA* 82",C89)),IF(Q92+R92+S92=0,0,I92*(R92/(Q92+R92+S92))),0)</f>
        <v>0</v>
      </c>
      <c r="P92" s="4">
        <f>IF(ISERR(SEARCH("TRA* 82",C89)),I92-N92-O92,0)</f>
        <v>0</v>
      </c>
      <c r="Q92" s="4">
        <v>0</v>
      </c>
      <c r="R92" s="4">
        <v>0</v>
      </c>
      <c r="S92" s="4">
        <v>0</v>
      </c>
    </row>
    <row r="93" spans="1:19">
      <c r="A93" s="39" t="s">
        <v>62</v>
      </c>
      <c r="B93" s="40"/>
      <c r="C93" s="40"/>
      <c r="D93" s="40"/>
      <c r="E93" s="40"/>
      <c r="F93" s="40"/>
      <c r="G93" s="40"/>
      <c r="H93" s="25">
        <f>H89+H90+H91+H92</f>
        <v>0</v>
      </c>
      <c r="I93" s="26">
        <f>I89+I90+I91+I92</f>
        <v>0</v>
      </c>
      <c r="J93">
        <v>5</v>
      </c>
    </row>
    <row r="94" spans="1:19">
      <c r="B94" s="2">
        <v>17</v>
      </c>
      <c r="C94" s="3" t="s">
        <v>63</v>
      </c>
      <c r="D94" s="5" t="s">
        <v>26</v>
      </c>
      <c r="G94" s="6">
        <v>490</v>
      </c>
      <c r="I94" s="4">
        <f>G94*H94</f>
        <v>0</v>
      </c>
      <c r="J94">
        <v>1</v>
      </c>
    </row>
    <row r="95" spans="1:19">
      <c r="D95" s="22" t="str">
        <f>SUBSTITUTE("Sp.mat: 0.00%",".",IF(VALUE("1.2")=1.2,".",","),2)</f>
        <v>Sp.mat: 0,00%</v>
      </c>
      <c r="F95" s="22" t="str">
        <f>SUBSTITUTE("Sp.man: 0.00%",".",IF(VALUE("1.2")=1.2,".",","),2)</f>
        <v>Sp.man: 0,00%</v>
      </c>
      <c r="G95" s="22" t="str">
        <f>SUBSTITUTE("Sp.uti: 0.00%",".",IF(VALUE("1.2")=1.2,".",","),2)</f>
        <v>Sp.uti: 0,00%</v>
      </c>
      <c r="I95" s="4">
        <f>G94*H95</f>
        <v>0</v>
      </c>
      <c r="J95">
        <v>2</v>
      </c>
    </row>
    <row r="96" spans="1:19">
      <c r="A96" s="41" t="s">
        <v>64</v>
      </c>
      <c r="B96" s="42"/>
      <c r="C96" s="42"/>
      <c r="D96" s="42"/>
      <c r="E96" s="42"/>
      <c r="F96" s="42"/>
      <c r="G96" s="42"/>
      <c r="I96" s="4">
        <f>G94*H96</f>
        <v>0</v>
      </c>
      <c r="J96">
        <v>3</v>
      </c>
      <c r="K96" s="4">
        <v>0</v>
      </c>
      <c r="L96" s="4">
        <v>2951.0250000000001</v>
      </c>
      <c r="M96" s="4">
        <f>I96-K96-L96</f>
        <v>-2951.0250000000001</v>
      </c>
    </row>
    <row r="97" spans="1:19">
      <c r="A97" s="42"/>
      <c r="B97" s="42"/>
      <c r="C97" s="42"/>
      <c r="D97" s="42"/>
      <c r="E97" s="42"/>
      <c r="F97" s="42"/>
      <c r="G97" s="42"/>
      <c r="I97" s="4">
        <f>G94*H97</f>
        <v>0</v>
      </c>
      <c r="J97">
        <v>4</v>
      </c>
      <c r="N97" s="4">
        <f>IF(ISERR(SEARCH("TRA* 82",C94)),IF(Q97+R97+S97=0,0,I97*(Q97/(Q97+R97+S97))),I97)</f>
        <v>0</v>
      </c>
      <c r="O97" s="4">
        <f>IF(ISERR(SEARCH("TRA* 82",C94)),IF(Q97+R97+S97=0,0,I97*(R97/(Q97+R97+S97))),0)</f>
        <v>0</v>
      </c>
      <c r="P97" s="4">
        <f>IF(ISERR(SEARCH("TRA* 82",C94)),I97-N97-O97,0)</f>
        <v>0</v>
      </c>
      <c r="Q97" s="4">
        <v>0</v>
      </c>
      <c r="R97" s="4">
        <v>0</v>
      </c>
      <c r="S97" s="4">
        <v>0</v>
      </c>
    </row>
    <row r="98" spans="1:19">
      <c r="A98" s="39" t="s">
        <v>65</v>
      </c>
      <c r="B98" s="40"/>
      <c r="C98" s="40"/>
      <c r="D98" s="40"/>
      <c r="E98" s="40"/>
      <c r="F98" s="40"/>
      <c r="G98" s="40"/>
      <c r="H98" s="25">
        <f>H94+H95+H96+H97</f>
        <v>0</v>
      </c>
      <c r="I98" s="26">
        <f>I94+I95+I96+I97</f>
        <v>0</v>
      </c>
      <c r="J98">
        <v>5</v>
      </c>
    </row>
    <row r="99" spans="1:19">
      <c r="B99" s="2">
        <v>18</v>
      </c>
      <c r="C99" s="3" t="s">
        <v>66</v>
      </c>
      <c r="D99" s="5" t="s">
        <v>26</v>
      </c>
      <c r="G99" s="6">
        <v>275</v>
      </c>
      <c r="I99" s="4">
        <f>G99*H99</f>
        <v>0</v>
      </c>
      <c r="J99">
        <v>1</v>
      </c>
    </row>
    <row r="100" spans="1:19">
      <c r="D100" s="22" t="str">
        <f>SUBSTITUTE("Sp.mat: 0.00%",".",IF(VALUE("1.2")=1.2,".",","),2)</f>
        <v>Sp.mat: 0,00%</v>
      </c>
      <c r="F100" s="22" t="str">
        <f>SUBSTITUTE("Sp.man: 0.00%",".",IF(VALUE("1.2")=1.2,".",","),2)</f>
        <v>Sp.man: 0,00%</v>
      </c>
      <c r="G100" s="22" t="str">
        <f>SUBSTITUTE("Sp.uti: 0.00%",".",IF(VALUE("1.2")=1.2,".",","),2)</f>
        <v>Sp.uti: 0,00%</v>
      </c>
      <c r="I100" s="4">
        <f>G99*H100</f>
        <v>0</v>
      </c>
      <c r="J100">
        <v>2</v>
      </c>
    </row>
    <row r="101" spans="1:19">
      <c r="A101" s="41" t="s">
        <v>67</v>
      </c>
      <c r="B101" s="42"/>
      <c r="C101" s="42"/>
      <c r="D101" s="42"/>
      <c r="E101" s="42"/>
      <c r="F101" s="42"/>
      <c r="G101" s="42"/>
      <c r="I101" s="4">
        <f>G99*H101</f>
        <v>0</v>
      </c>
      <c r="J101">
        <v>3</v>
      </c>
      <c r="K101" s="4">
        <v>0</v>
      </c>
      <c r="L101" s="4">
        <v>346.77499999999998</v>
      </c>
      <c r="M101" s="4">
        <f>I101-K101-L101</f>
        <v>-346.77499999999998</v>
      </c>
    </row>
    <row r="102" spans="1:19">
      <c r="A102" s="42"/>
      <c r="B102" s="42"/>
      <c r="C102" s="42"/>
      <c r="D102" s="42"/>
      <c r="E102" s="42"/>
      <c r="F102" s="42"/>
      <c r="G102" s="42"/>
      <c r="I102" s="4">
        <f>G99*H102</f>
        <v>0</v>
      </c>
      <c r="J102">
        <v>4</v>
      </c>
      <c r="N102" s="4">
        <f>IF(ISERR(SEARCH("TRA* 82",C99)),IF(Q102+R102+S102=0,0,I102*(Q102/(Q102+R102+S102))),I102)</f>
        <v>0</v>
      </c>
      <c r="O102" s="4">
        <f>IF(ISERR(SEARCH("TRA* 82",C99)),IF(Q102+R102+S102=0,0,I102*(R102/(Q102+R102+S102))),0)</f>
        <v>0</v>
      </c>
      <c r="P102" s="4">
        <f>IF(ISERR(SEARCH("TRA* 82",C99)),I102-N102-O102,0)</f>
        <v>0</v>
      </c>
      <c r="Q102" s="4">
        <v>0</v>
      </c>
      <c r="R102" s="4">
        <v>0</v>
      </c>
      <c r="S102" s="4">
        <v>0</v>
      </c>
    </row>
    <row r="103" spans="1:19">
      <c r="A103" s="39" t="s">
        <v>68</v>
      </c>
      <c r="B103" s="40"/>
      <c r="C103" s="40"/>
      <c r="D103" s="40"/>
      <c r="E103" s="40"/>
      <c r="F103" s="40"/>
      <c r="G103" s="40"/>
      <c r="H103" s="25">
        <f>H99+H100+H101+H102</f>
        <v>0</v>
      </c>
      <c r="I103" s="26">
        <f>I99+I100+I101+I102</f>
        <v>0</v>
      </c>
      <c r="J103">
        <v>5</v>
      </c>
    </row>
    <row r="104" spans="1:19">
      <c r="B104" s="2">
        <v>19</v>
      </c>
      <c r="C104" s="3" t="s">
        <v>69</v>
      </c>
      <c r="D104" s="5" t="s">
        <v>26</v>
      </c>
      <c r="G104" s="6">
        <v>1353</v>
      </c>
      <c r="I104" s="4">
        <f>G104*H104</f>
        <v>0</v>
      </c>
      <c r="J104">
        <v>1</v>
      </c>
    </row>
    <row r="105" spans="1:19">
      <c r="D105" s="22" t="str">
        <f>SUBSTITUTE("Sp.mat: 0.00%",".",IF(VALUE("1.2")=1.2,".",","),2)</f>
        <v>Sp.mat: 0,00%</v>
      </c>
      <c r="F105" s="22" t="str">
        <f>SUBSTITUTE("Sp.man: 0.00%",".",IF(VALUE("1.2")=1.2,".",","),2)</f>
        <v>Sp.man: 0,00%</v>
      </c>
      <c r="G105" s="22" t="str">
        <f>SUBSTITUTE("Sp.uti: 0.00%",".",IF(VALUE("1.2")=1.2,".",","),2)</f>
        <v>Sp.uti: 0,00%</v>
      </c>
      <c r="I105" s="4">
        <f>G104*H105</f>
        <v>0</v>
      </c>
      <c r="J105">
        <v>2</v>
      </c>
    </row>
    <row r="106" spans="1:19">
      <c r="A106" s="41" t="s">
        <v>70</v>
      </c>
      <c r="B106" s="42"/>
      <c r="C106" s="42"/>
      <c r="D106" s="42"/>
      <c r="E106" s="42"/>
      <c r="F106" s="42"/>
      <c r="G106" s="42"/>
      <c r="I106" s="4">
        <f>G104*H106</f>
        <v>0</v>
      </c>
      <c r="J106">
        <v>3</v>
      </c>
      <c r="K106" s="4">
        <v>0</v>
      </c>
      <c r="L106" s="4">
        <v>0</v>
      </c>
      <c r="M106" s="4">
        <f>I106-K106-L106</f>
        <v>0</v>
      </c>
    </row>
    <row r="107" spans="1:19">
      <c r="A107" s="42"/>
      <c r="B107" s="42"/>
      <c r="C107" s="42"/>
      <c r="D107" s="42"/>
      <c r="E107" s="42"/>
      <c r="F107" s="42"/>
      <c r="G107" s="42"/>
      <c r="I107" s="4">
        <f>G104*H107</f>
        <v>0</v>
      </c>
      <c r="J107">
        <v>4</v>
      </c>
      <c r="N107" s="4">
        <f>IF(ISERR(SEARCH("TRA* 82",C104)),IF(Q107+R107+S107=0,0,I107*(Q107/(Q107+R107+S107))),I107)</f>
        <v>0</v>
      </c>
      <c r="O107" s="4">
        <f>IF(ISERR(SEARCH("TRA* 82",C104)),IF(Q107+R107+S107=0,0,I107*(R107/(Q107+R107+S107))),0)</f>
        <v>0</v>
      </c>
      <c r="P107" s="4">
        <f>IF(ISERR(SEARCH("TRA* 82",C104)),I107-N107-O107,0)</f>
        <v>0</v>
      </c>
      <c r="Q107" s="4">
        <v>0</v>
      </c>
      <c r="R107" s="4">
        <v>0</v>
      </c>
      <c r="S107" s="4">
        <v>0</v>
      </c>
    </row>
    <row r="108" spans="1:19">
      <c r="A108" s="39" t="s">
        <v>24</v>
      </c>
      <c r="B108" s="40"/>
      <c r="C108" s="40"/>
      <c r="D108" s="40"/>
      <c r="E108" s="40"/>
      <c r="F108" s="40"/>
      <c r="G108" s="40"/>
      <c r="H108" s="25">
        <f>H104+H105+H106+H107</f>
        <v>0</v>
      </c>
      <c r="I108" s="26">
        <f>I104+I105+I106+I107</f>
        <v>0</v>
      </c>
      <c r="J108">
        <v>5</v>
      </c>
    </row>
    <row r="109" spans="1:19">
      <c r="B109" s="2">
        <v>20</v>
      </c>
      <c r="C109" s="3" t="s">
        <v>71</v>
      </c>
      <c r="D109" s="5" t="s">
        <v>43</v>
      </c>
      <c r="G109" s="6">
        <v>390</v>
      </c>
      <c r="I109" s="4">
        <f>G109*H109</f>
        <v>0</v>
      </c>
      <c r="J109">
        <v>1</v>
      </c>
    </row>
    <row r="110" spans="1:19">
      <c r="D110" s="22" t="str">
        <f>SUBSTITUTE("Sp.mat: 0.00%",".",IF(VALUE("1.2")=1.2,".",","),2)</f>
        <v>Sp.mat: 0,00%</v>
      </c>
      <c r="F110" s="22" t="str">
        <f>SUBSTITUTE("Sp.man: 0.00%",".",IF(VALUE("1.2")=1.2,".",","),2)</f>
        <v>Sp.man: 0,00%</v>
      </c>
      <c r="G110" s="22" t="str">
        <f>SUBSTITUTE("Sp.uti: 0.00%",".",IF(VALUE("1.2")=1.2,".",","),2)</f>
        <v>Sp.uti: 0,00%</v>
      </c>
      <c r="I110" s="4">
        <f>G109*H110</f>
        <v>0</v>
      </c>
      <c r="J110">
        <v>2</v>
      </c>
    </row>
    <row r="111" spans="1:19">
      <c r="A111" s="41" t="s">
        <v>72</v>
      </c>
      <c r="B111" s="42"/>
      <c r="C111" s="42"/>
      <c r="D111" s="42"/>
      <c r="E111" s="42"/>
      <c r="F111" s="42"/>
      <c r="G111" s="42"/>
      <c r="I111" s="4">
        <f>G109*H111</f>
        <v>0</v>
      </c>
      <c r="J111">
        <v>3</v>
      </c>
      <c r="K111" s="4">
        <v>0</v>
      </c>
      <c r="L111" s="4">
        <v>0</v>
      </c>
      <c r="M111" s="4">
        <f>I111-K111-L111</f>
        <v>0</v>
      </c>
    </row>
    <row r="112" spans="1:19">
      <c r="A112" s="42"/>
      <c r="B112" s="42"/>
      <c r="C112" s="42"/>
      <c r="D112" s="42"/>
      <c r="E112" s="42"/>
      <c r="F112" s="42"/>
      <c r="G112" s="42"/>
      <c r="I112" s="4">
        <f>G109*H112</f>
        <v>0</v>
      </c>
      <c r="J112">
        <v>4</v>
      </c>
      <c r="N112" s="4">
        <f>IF(ISERR(SEARCH("TRA* 82",C109)),IF(Q112+R112+S112=0,0,I112*(Q112/(Q112+R112+S112))),I112)</f>
        <v>0</v>
      </c>
      <c r="O112" s="4">
        <f>IF(ISERR(SEARCH("TRA* 82",C109)),IF(Q112+R112+S112=0,0,I112*(R112/(Q112+R112+S112))),0)</f>
        <v>0</v>
      </c>
      <c r="P112" s="4">
        <f>IF(ISERR(SEARCH("TRA* 82",C109)),I112-N112-O112,0)</f>
        <v>0</v>
      </c>
      <c r="Q112" s="4">
        <v>0</v>
      </c>
      <c r="R112" s="4">
        <v>0</v>
      </c>
      <c r="S112" s="4">
        <v>0</v>
      </c>
    </row>
    <row r="113" spans="1:19">
      <c r="A113" s="39" t="s">
        <v>24</v>
      </c>
      <c r="B113" s="40"/>
      <c r="C113" s="40"/>
      <c r="D113" s="40"/>
      <c r="E113" s="40"/>
      <c r="F113" s="40"/>
      <c r="G113" s="40"/>
      <c r="H113" s="25">
        <f>H109+H110+H111+H112</f>
        <v>0</v>
      </c>
      <c r="I113" s="26">
        <f>I109+I110+I111+I112</f>
        <v>0</v>
      </c>
      <c r="J113">
        <v>5</v>
      </c>
    </row>
    <row r="114" spans="1:19">
      <c r="B114" s="2">
        <v>21</v>
      </c>
      <c r="C114" s="3" t="s">
        <v>73</v>
      </c>
      <c r="D114" s="5" t="s">
        <v>43</v>
      </c>
      <c r="G114" s="6">
        <v>1980</v>
      </c>
      <c r="I114" s="4">
        <f>G114*H114</f>
        <v>0</v>
      </c>
      <c r="J114">
        <v>1</v>
      </c>
    </row>
    <row r="115" spans="1:19">
      <c r="D115" s="22" t="str">
        <f>SUBSTITUTE("Sp.mat: 0.00%",".",IF(VALUE("1.2")=1.2,".",","),2)</f>
        <v>Sp.mat: 0,00%</v>
      </c>
      <c r="F115" s="22" t="str">
        <f>SUBSTITUTE("Sp.man: 0.00%",".",IF(VALUE("1.2")=1.2,".",","),2)</f>
        <v>Sp.man: 0,00%</v>
      </c>
      <c r="G115" s="22" t="str">
        <f>SUBSTITUTE("Sp.uti: 0.00%",".",IF(VALUE("1.2")=1.2,".",","),2)</f>
        <v>Sp.uti: 0,00%</v>
      </c>
      <c r="I115" s="4">
        <f>G114*H115</f>
        <v>0</v>
      </c>
      <c r="J115">
        <v>2</v>
      </c>
    </row>
    <row r="116" spans="1:19">
      <c r="A116" s="41" t="s">
        <v>74</v>
      </c>
      <c r="B116" s="42"/>
      <c r="C116" s="42"/>
      <c r="D116" s="42"/>
      <c r="E116" s="42"/>
      <c r="F116" s="42"/>
      <c r="G116" s="42"/>
      <c r="I116" s="4">
        <f>G114*H116</f>
        <v>0</v>
      </c>
      <c r="J116">
        <v>3</v>
      </c>
      <c r="K116" s="4">
        <v>0</v>
      </c>
      <c r="L116" s="4">
        <v>0</v>
      </c>
      <c r="M116" s="4">
        <f>I116-K116-L116</f>
        <v>0</v>
      </c>
    </row>
    <row r="117" spans="1:19">
      <c r="A117" s="42"/>
      <c r="B117" s="42"/>
      <c r="C117" s="42"/>
      <c r="D117" s="42"/>
      <c r="E117" s="42"/>
      <c r="F117" s="42"/>
      <c r="G117" s="42"/>
      <c r="I117" s="4">
        <f>G114*H117</f>
        <v>0</v>
      </c>
      <c r="J117">
        <v>4</v>
      </c>
      <c r="N117" s="4">
        <f>IF(ISERR(SEARCH("TRA* 82",C114)),IF(Q117+R117+S117=0,0,I117*(Q117/(Q117+R117+S117))),I117)</f>
        <v>0</v>
      </c>
      <c r="O117" s="4">
        <f>IF(ISERR(SEARCH("TRA* 82",C114)),IF(Q117+R117+S117=0,0,I117*(R117/(Q117+R117+S117))),0)</f>
        <v>0</v>
      </c>
      <c r="P117" s="4">
        <f>IF(ISERR(SEARCH("TRA* 82",C114)),I117-N117-O117,0)</f>
        <v>0</v>
      </c>
      <c r="Q117" s="4">
        <v>0</v>
      </c>
      <c r="R117" s="4">
        <v>0</v>
      </c>
      <c r="S117" s="4">
        <v>0</v>
      </c>
    </row>
    <row r="118" spans="1:19">
      <c r="A118" s="39" t="s">
        <v>24</v>
      </c>
      <c r="B118" s="40"/>
      <c r="C118" s="40"/>
      <c r="D118" s="40"/>
      <c r="E118" s="40"/>
      <c r="F118" s="40"/>
      <c r="G118" s="40"/>
      <c r="H118" s="25">
        <f>H114+H115+H116+H117</f>
        <v>0</v>
      </c>
      <c r="I118" s="26">
        <f>I114+I115+I116+I117</f>
        <v>0</v>
      </c>
      <c r="J118">
        <v>5</v>
      </c>
    </row>
    <row r="119" spans="1:19">
      <c r="B119" s="2">
        <v>22</v>
      </c>
      <c r="C119" s="3" t="s">
        <v>75</v>
      </c>
      <c r="D119" s="5" t="s">
        <v>76</v>
      </c>
      <c r="G119" s="6">
        <v>90</v>
      </c>
      <c r="I119" s="4">
        <f>G119*H119</f>
        <v>0</v>
      </c>
      <c r="J119">
        <v>1</v>
      </c>
    </row>
    <row r="120" spans="1:19">
      <c r="D120" s="22" t="str">
        <f>SUBSTITUTE("Sp.mat: 0.00%",".",IF(VALUE("1.2")=1.2,".",","),2)</f>
        <v>Sp.mat: 0,00%</v>
      </c>
      <c r="F120" s="22" t="str">
        <f>SUBSTITUTE("Sp.man: 0.00%",".",IF(VALUE("1.2")=1.2,".",","),2)</f>
        <v>Sp.man: 0,00%</v>
      </c>
      <c r="G120" s="22" t="str">
        <f>SUBSTITUTE("Sp.uti: 0.00%",".",IF(VALUE("1.2")=1.2,".",","),2)</f>
        <v>Sp.uti: 0,00%</v>
      </c>
      <c r="I120" s="4">
        <f>G119*H120</f>
        <v>0</v>
      </c>
      <c r="J120">
        <v>2</v>
      </c>
    </row>
    <row r="121" spans="1:19">
      <c r="A121" s="41" t="s">
        <v>77</v>
      </c>
      <c r="B121" s="42"/>
      <c r="C121" s="42"/>
      <c r="D121" s="42"/>
      <c r="E121" s="42"/>
      <c r="F121" s="42"/>
      <c r="G121" s="42"/>
      <c r="I121" s="4">
        <f>G119*H121</f>
        <v>0</v>
      </c>
      <c r="J121">
        <v>3</v>
      </c>
      <c r="K121" s="4">
        <v>0</v>
      </c>
      <c r="L121" s="4">
        <v>0</v>
      </c>
      <c r="M121" s="4">
        <f>I121-K121-L121</f>
        <v>0</v>
      </c>
    </row>
    <row r="122" spans="1:19">
      <c r="A122" s="42"/>
      <c r="B122" s="42"/>
      <c r="C122" s="42"/>
      <c r="D122" s="42"/>
      <c r="E122" s="42"/>
      <c r="F122" s="42"/>
      <c r="G122" s="42"/>
      <c r="I122" s="4">
        <f>G119*H122</f>
        <v>0</v>
      </c>
      <c r="J122">
        <v>4</v>
      </c>
      <c r="N122" s="4">
        <f>IF(ISERR(SEARCH("TRA* 82",C119)),IF(Q122+R122+S122=0,0,I122*(Q122/(Q122+R122+S122))),I122)</f>
        <v>0</v>
      </c>
      <c r="O122" s="4">
        <f>IF(ISERR(SEARCH("TRA* 82",C119)),IF(Q122+R122+S122=0,0,I122*(R122/(Q122+R122+S122))),0)</f>
        <v>0</v>
      </c>
      <c r="P122" s="4">
        <f>IF(ISERR(SEARCH("TRA* 82",C119)),I122-N122-O122,0)</f>
        <v>0</v>
      </c>
      <c r="Q122" s="4">
        <v>0</v>
      </c>
      <c r="R122" s="4">
        <v>0</v>
      </c>
      <c r="S122" s="4">
        <v>0</v>
      </c>
    </row>
    <row r="123" spans="1:19">
      <c r="A123" s="39" t="s">
        <v>24</v>
      </c>
      <c r="B123" s="40"/>
      <c r="C123" s="40"/>
      <c r="D123" s="40"/>
      <c r="E123" s="40"/>
      <c r="F123" s="40"/>
      <c r="G123" s="40"/>
      <c r="H123" s="25">
        <f>H119+H120+H121+H122</f>
        <v>0</v>
      </c>
      <c r="I123" s="26">
        <f>I119+I120+I121+I122</f>
        <v>0</v>
      </c>
      <c r="J123">
        <v>5</v>
      </c>
    </row>
    <row r="124" spans="1:19">
      <c r="B124" s="2">
        <v>23</v>
      </c>
      <c r="C124" s="3" t="s">
        <v>78</v>
      </c>
      <c r="D124" s="5" t="s">
        <v>79</v>
      </c>
      <c r="G124" s="6">
        <v>25920</v>
      </c>
      <c r="I124" s="4">
        <f>G124*H124</f>
        <v>0</v>
      </c>
      <c r="J124">
        <v>1</v>
      </c>
    </row>
    <row r="125" spans="1:19">
      <c r="D125" s="22" t="str">
        <f>SUBSTITUTE("Sp.mat: 0.00%",".",IF(VALUE("1.2")=1.2,".",","),2)</f>
        <v>Sp.mat: 0,00%</v>
      </c>
      <c r="F125" s="22" t="str">
        <f>SUBSTITUTE("Sp.man: 0.00%",".",IF(VALUE("1.2")=1.2,".",","),2)</f>
        <v>Sp.man: 0,00%</v>
      </c>
      <c r="G125" s="22" t="str">
        <f>SUBSTITUTE("Sp.uti: 0.00%",".",IF(VALUE("1.2")=1.2,".",","),2)</f>
        <v>Sp.uti: 0,00%</v>
      </c>
      <c r="I125" s="4">
        <f>G124*H125</f>
        <v>0</v>
      </c>
      <c r="J125">
        <v>2</v>
      </c>
    </row>
    <row r="126" spans="1:19">
      <c r="A126" s="41" t="s">
        <v>80</v>
      </c>
      <c r="B126" s="42"/>
      <c r="C126" s="42"/>
      <c r="D126" s="42"/>
      <c r="E126" s="42"/>
      <c r="F126" s="42"/>
      <c r="G126" s="42"/>
      <c r="I126" s="4">
        <f>G124*H126</f>
        <v>0</v>
      </c>
      <c r="J126">
        <v>3</v>
      </c>
      <c r="K126" s="4">
        <v>0</v>
      </c>
      <c r="L126" s="4">
        <v>0</v>
      </c>
      <c r="M126" s="4">
        <f>I126-K126-L126</f>
        <v>0</v>
      </c>
    </row>
    <row r="127" spans="1:19">
      <c r="A127" s="42"/>
      <c r="B127" s="42"/>
      <c r="C127" s="42"/>
      <c r="D127" s="42"/>
      <c r="E127" s="42"/>
      <c r="F127" s="42"/>
      <c r="G127" s="42"/>
      <c r="I127" s="4">
        <f>G124*H127</f>
        <v>0</v>
      </c>
      <c r="J127">
        <v>4</v>
      </c>
      <c r="N127" s="4">
        <f>IF(ISERR(SEARCH("TRA* 82",C124)),IF(Q127+R127+S127=0,0,I127*(Q127/(Q127+R127+S127))),I127)</f>
        <v>0</v>
      </c>
      <c r="O127" s="4">
        <f>IF(ISERR(SEARCH("TRA* 82",C124)),IF(Q127+R127+S127=0,0,I127*(R127/(Q127+R127+S127))),0)</f>
        <v>0</v>
      </c>
      <c r="P127" s="4">
        <f>IF(ISERR(SEARCH("TRA* 82",C124)),I127-N127-O127,0)</f>
        <v>0</v>
      </c>
      <c r="Q127" s="4">
        <v>0</v>
      </c>
      <c r="R127" s="4">
        <v>0</v>
      </c>
      <c r="S127" s="4">
        <v>0</v>
      </c>
    </row>
    <row r="128" spans="1:19">
      <c r="A128" s="39" t="s">
        <v>24</v>
      </c>
      <c r="B128" s="40"/>
      <c r="C128" s="40"/>
      <c r="D128" s="40"/>
      <c r="E128" s="40"/>
      <c r="F128" s="40"/>
      <c r="G128" s="40"/>
      <c r="H128" s="25">
        <f>H124+H125+H126+H127</f>
        <v>0</v>
      </c>
      <c r="I128" s="26">
        <f>I124+I125+I126+I127</f>
        <v>0</v>
      </c>
      <c r="J128">
        <v>5</v>
      </c>
    </row>
    <row r="129" spans="1:19">
      <c r="B129" s="2">
        <v>24</v>
      </c>
      <c r="C129" s="3" t="s">
        <v>81</v>
      </c>
      <c r="D129" s="5" t="s">
        <v>76</v>
      </c>
      <c r="G129" s="6">
        <v>90</v>
      </c>
      <c r="I129" s="4">
        <f>G129*H129</f>
        <v>0</v>
      </c>
      <c r="J129">
        <v>1</v>
      </c>
    </row>
    <row r="130" spans="1:19">
      <c r="D130" s="22" t="str">
        <f>SUBSTITUTE("Sp.mat: 0.00%",".",IF(VALUE("1.2")=1.2,".",","),2)</f>
        <v>Sp.mat: 0,00%</v>
      </c>
      <c r="F130" s="22" t="str">
        <f>SUBSTITUTE("Sp.man: 0.00%",".",IF(VALUE("1.2")=1.2,".",","),2)</f>
        <v>Sp.man: 0,00%</v>
      </c>
      <c r="G130" s="22" t="str">
        <f>SUBSTITUTE("Sp.uti: 0.00%",".",IF(VALUE("1.2")=1.2,".",","),2)</f>
        <v>Sp.uti: 0,00%</v>
      </c>
      <c r="I130" s="4">
        <f>G129*H130</f>
        <v>0</v>
      </c>
      <c r="J130">
        <v>2</v>
      </c>
    </row>
    <row r="131" spans="1:19">
      <c r="A131" s="41" t="s">
        <v>82</v>
      </c>
      <c r="B131" s="42"/>
      <c r="C131" s="42"/>
      <c r="D131" s="42"/>
      <c r="E131" s="42"/>
      <c r="F131" s="42"/>
      <c r="G131" s="42"/>
      <c r="I131" s="4">
        <f>G129*H131</f>
        <v>0</v>
      </c>
      <c r="J131">
        <v>3</v>
      </c>
      <c r="K131" s="4">
        <v>309.60000000000002</v>
      </c>
      <c r="L131" s="4">
        <v>0</v>
      </c>
      <c r="M131" s="4">
        <f>I131-K131-L131</f>
        <v>-309.60000000000002</v>
      </c>
    </row>
    <row r="132" spans="1:19">
      <c r="A132" s="42"/>
      <c r="B132" s="42"/>
      <c r="C132" s="42"/>
      <c r="D132" s="42"/>
      <c r="E132" s="42"/>
      <c r="F132" s="42"/>
      <c r="G132" s="42"/>
      <c r="I132" s="4">
        <f>G129*H132</f>
        <v>0</v>
      </c>
      <c r="J132">
        <v>4</v>
      </c>
      <c r="N132" s="4">
        <f>IF(ISERR(SEARCH("TRA* 82",C129)),IF(Q132+R132+S132=0,0,I132*(Q132/(Q132+R132+S132))),I132)</f>
        <v>0</v>
      </c>
      <c r="O132" s="4">
        <f>IF(ISERR(SEARCH("TRA* 82",C129)),IF(Q132+R132+S132=0,0,I132*(R132/(Q132+R132+S132))),0)</f>
        <v>0</v>
      </c>
      <c r="P132" s="4">
        <f>IF(ISERR(SEARCH("TRA* 82",C129)),I132-N132-O132,0)</f>
        <v>0</v>
      </c>
      <c r="Q132" s="4">
        <v>0</v>
      </c>
      <c r="R132" s="4">
        <v>0</v>
      </c>
      <c r="S132" s="4">
        <v>0</v>
      </c>
    </row>
    <row r="133" spans="1:19">
      <c r="A133" s="39" t="s">
        <v>24</v>
      </c>
      <c r="B133" s="40"/>
      <c r="C133" s="40"/>
      <c r="D133" s="40"/>
      <c r="E133" s="40"/>
      <c r="F133" s="40"/>
      <c r="G133" s="40"/>
      <c r="H133" s="25">
        <f>H129+H130+H131+H132</f>
        <v>0</v>
      </c>
      <c r="I133" s="26">
        <f>I129+I130+I131+I132</f>
        <v>0</v>
      </c>
      <c r="J133">
        <v>5</v>
      </c>
    </row>
    <row r="134" spans="1:19">
      <c r="B134" s="2">
        <v>25</v>
      </c>
      <c r="C134" s="3" t="s">
        <v>83</v>
      </c>
      <c r="D134" s="5" t="s">
        <v>84</v>
      </c>
      <c r="G134" s="6">
        <v>20230</v>
      </c>
      <c r="I134" s="4">
        <f>G134*H134</f>
        <v>0</v>
      </c>
      <c r="J134">
        <v>1</v>
      </c>
    </row>
    <row r="135" spans="1:19">
      <c r="D135" s="22" t="str">
        <f>SUBSTITUTE("Sp.mat: 0.00%",".",IF(VALUE("1.2")=1.2,".",","),2)</f>
        <v>Sp.mat: 0,00%</v>
      </c>
      <c r="F135" s="22" t="str">
        <f>SUBSTITUTE("Sp.man: 0.00%",".",IF(VALUE("1.2")=1.2,".",","),2)</f>
        <v>Sp.man: 0,00%</v>
      </c>
      <c r="G135" s="22" t="str">
        <f>SUBSTITUTE("Sp.uti: 0.00%",".",IF(VALUE("1.2")=1.2,".",","),2)</f>
        <v>Sp.uti: 0,00%</v>
      </c>
      <c r="I135" s="4">
        <f>G134*H135</f>
        <v>0</v>
      </c>
      <c r="J135">
        <v>2</v>
      </c>
    </row>
    <row r="136" spans="1:19">
      <c r="A136" s="41" t="s">
        <v>85</v>
      </c>
      <c r="B136" s="42"/>
      <c r="C136" s="42"/>
      <c r="D136" s="42"/>
      <c r="E136" s="42"/>
      <c r="F136" s="42"/>
      <c r="G136" s="42"/>
      <c r="I136" s="4">
        <f>G134*H136</f>
        <v>0</v>
      </c>
      <c r="J136">
        <v>3</v>
      </c>
      <c r="K136" s="4">
        <v>0</v>
      </c>
      <c r="L136" s="4">
        <v>0</v>
      </c>
      <c r="M136" s="4">
        <f>I136-K136-L136</f>
        <v>0</v>
      </c>
    </row>
    <row r="137" spans="1:19">
      <c r="A137" s="42"/>
      <c r="B137" s="42"/>
      <c r="C137" s="42"/>
      <c r="D137" s="42"/>
      <c r="E137" s="42"/>
      <c r="F137" s="42"/>
      <c r="G137" s="42"/>
      <c r="I137" s="4">
        <f>G134*H137</f>
        <v>0</v>
      </c>
      <c r="J137">
        <v>4</v>
      </c>
      <c r="N137" s="4">
        <f>IF(ISERR(SEARCH("TRA* 82",C134)),IF(Q137+R137+S137=0,0,I137*(Q137/(Q137+R137+S137))),I137)</f>
        <v>0</v>
      </c>
      <c r="O137" s="4">
        <f>IF(ISERR(SEARCH("TRA* 82",C134)),IF(Q137+R137+S137=0,0,I137*(R137/(Q137+R137+S137))),0)</f>
        <v>0</v>
      </c>
      <c r="P137" s="4">
        <f>IF(ISERR(SEARCH("TRA* 82",C134)),I137-N137-O137,0)</f>
        <v>0</v>
      </c>
      <c r="Q137" s="4">
        <v>0</v>
      </c>
      <c r="R137" s="4">
        <v>0</v>
      </c>
      <c r="S137" s="4">
        <v>0</v>
      </c>
    </row>
    <row r="138" spans="1:19">
      <c r="A138" s="39" t="s">
        <v>24</v>
      </c>
      <c r="B138" s="40"/>
      <c r="C138" s="40"/>
      <c r="D138" s="40"/>
      <c r="E138" s="40"/>
      <c r="F138" s="40"/>
      <c r="G138" s="40"/>
      <c r="H138" s="25">
        <f>H134+H135+H136+H137</f>
        <v>0</v>
      </c>
      <c r="I138" s="26">
        <f>I134+I135+I136+I137</f>
        <v>0</v>
      </c>
      <c r="J138">
        <v>5</v>
      </c>
    </row>
    <row r="139" spans="1:19">
      <c r="B139" s="2">
        <v>26</v>
      </c>
      <c r="C139" s="3" t="s">
        <v>86</v>
      </c>
      <c r="D139" s="5" t="s">
        <v>84</v>
      </c>
      <c r="G139" s="6">
        <v>3750</v>
      </c>
      <c r="I139" s="4">
        <f>G139*H139</f>
        <v>0</v>
      </c>
      <c r="J139">
        <v>1</v>
      </c>
    </row>
    <row r="140" spans="1:19">
      <c r="D140" s="22" t="str">
        <f>SUBSTITUTE("Sp.mat: 0.00%",".",IF(VALUE("1.2")=1.2,".",","),2)</f>
        <v>Sp.mat: 0,00%</v>
      </c>
      <c r="F140" s="22" t="str">
        <f>SUBSTITUTE("Sp.man: 0.00%",".",IF(VALUE("1.2")=1.2,".",","),2)</f>
        <v>Sp.man: 0,00%</v>
      </c>
      <c r="G140" s="22" t="str">
        <f>SUBSTITUTE("Sp.uti: 0.00%",".",IF(VALUE("1.2")=1.2,".",","),2)</f>
        <v>Sp.uti: 0,00%</v>
      </c>
      <c r="I140" s="4">
        <f>G139*H140</f>
        <v>0</v>
      </c>
      <c r="J140">
        <v>2</v>
      </c>
    </row>
    <row r="141" spans="1:19">
      <c r="A141" s="41" t="s">
        <v>87</v>
      </c>
      <c r="B141" s="42"/>
      <c r="C141" s="42"/>
      <c r="D141" s="42"/>
      <c r="E141" s="42"/>
      <c r="F141" s="42"/>
      <c r="G141" s="42"/>
      <c r="I141" s="4">
        <f>G139*H141</f>
        <v>0</v>
      </c>
      <c r="J141">
        <v>3</v>
      </c>
      <c r="K141" s="4">
        <v>0</v>
      </c>
      <c r="L141" s="4">
        <v>1025.05125</v>
      </c>
      <c r="M141" s="4">
        <f>I141-K141-L141</f>
        <v>-1025.05125</v>
      </c>
    </row>
    <row r="142" spans="1:19">
      <c r="A142" s="42"/>
      <c r="B142" s="42"/>
      <c r="C142" s="42"/>
      <c r="D142" s="42"/>
      <c r="E142" s="42"/>
      <c r="F142" s="42"/>
      <c r="G142" s="42"/>
      <c r="I142" s="4">
        <f>G139*H142</f>
        <v>0</v>
      </c>
      <c r="J142">
        <v>4</v>
      </c>
      <c r="N142" s="4">
        <f>IF(ISERR(SEARCH("TRA* 82",C139)),IF(Q142+R142+S142=0,0,I142*(Q142/(Q142+R142+S142))),I142)</f>
        <v>0</v>
      </c>
      <c r="O142" s="4">
        <f>IF(ISERR(SEARCH("TRA* 82",C139)),IF(Q142+R142+S142=0,0,I142*(R142/(Q142+R142+S142))),0)</f>
        <v>0</v>
      </c>
      <c r="P142" s="4">
        <f>IF(ISERR(SEARCH("TRA* 82",C139)),I142-N142-O142,0)</f>
        <v>0</v>
      </c>
      <c r="Q142" s="4">
        <v>0</v>
      </c>
      <c r="R142" s="4">
        <v>0</v>
      </c>
      <c r="S142" s="4">
        <v>0</v>
      </c>
    </row>
    <row r="143" spans="1:19">
      <c r="A143" s="39" t="s">
        <v>88</v>
      </c>
      <c r="B143" s="40"/>
      <c r="C143" s="40"/>
      <c r="D143" s="40"/>
      <c r="E143" s="40"/>
      <c r="F143" s="40"/>
      <c r="G143" s="40"/>
      <c r="H143" s="25">
        <f>H139+H140+H141+H142</f>
        <v>0</v>
      </c>
      <c r="I143" s="26">
        <f>I139+I140+I141+I142</f>
        <v>0</v>
      </c>
      <c r="J143">
        <v>5</v>
      </c>
    </row>
    <row r="144" spans="1:19">
      <c r="B144" s="2">
        <v>27</v>
      </c>
      <c r="C144" s="3" t="s">
        <v>89</v>
      </c>
      <c r="D144" s="5" t="s">
        <v>84</v>
      </c>
      <c r="G144" s="6">
        <v>11270</v>
      </c>
      <c r="I144" s="4">
        <f>G144*H144</f>
        <v>0</v>
      </c>
      <c r="J144">
        <v>1</v>
      </c>
    </row>
    <row r="145" spans="1:19">
      <c r="D145" s="22" t="str">
        <f>SUBSTITUTE("Sp.mat: 0.00%",".",IF(VALUE("1.2")=1.2,".",","),2)</f>
        <v>Sp.mat: 0,00%</v>
      </c>
      <c r="F145" s="22" t="str">
        <f>SUBSTITUTE("Sp.man: 0.00%",".",IF(VALUE("1.2")=1.2,".",","),2)</f>
        <v>Sp.man: 0,00%</v>
      </c>
      <c r="G145" s="22" t="str">
        <f>SUBSTITUTE("Sp.uti: 0.00%",".",IF(VALUE("1.2")=1.2,".",","),2)</f>
        <v>Sp.uti: 0,00%</v>
      </c>
      <c r="I145" s="4">
        <f>G144*H145</f>
        <v>0</v>
      </c>
      <c r="J145">
        <v>2</v>
      </c>
    </row>
    <row r="146" spans="1:19">
      <c r="A146" s="41" t="s">
        <v>90</v>
      </c>
      <c r="B146" s="42"/>
      <c r="C146" s="42"/>
      <c r="D146" s="42"/>
      <c r="E146" s="42"/>
      <c r="F146" s="42"/>
      <c r="G146" s="42"/>
      <c r="I146" s="4">
        <f>G144*H146</f>
        <v>0</v>
      </c>
      <c r="J146">
        <v>3</v>
      </c>
      <c r="K146" s="4">
        <v>0</v>
      </c>
      <c r="L146" s="4">
        <v>3080.6206900000002</v>
      </c>
      <c r="M146" s="4">
        <f>I146-K146-L146</f>
        <v>-3080.6206900000002</v>
      </c>
    </row>
    <row r="147" spans="1:19">
      <c r="A147" s="42"/>
      <c r="B147" s="42"/>
      <c r="C147" s="42"/>
      <c r="D147" s="42"/>
      <c r="E147" s="42"/>
      <c r="F147" s="42"/>
      <c r="G147" s="42"/>
      <c r="I147" s="4">
        <f>G144*H147</f>
        <v>0</v>
      </c>
      <c r="J147">
        <v>4</v>
      </c>
      <c r="N147" s="4">
        <f>IF(ISERR(SEARCH("TRA* 82",C144)),IF(Q147+R147+S147=0,0,I147*(Q147/(Q147+R147+S147))),I147)</f>
        <v>0</v>
      </c>
      <c r="O147" s="4">
        <f>IF(ISERR(SEARCH("TRA* 82",C144)),IF(Q147+R147+S147=0,0,I147*(R147/(Q147+R147+S147))),0)</f>
        <v>0</v>
      </c>
      <c r="P147" s="4">
        <f>IF(ISERR(SEARCH("TRA* 82",C144)),I147-N147-O147,0)</f>
        <v>0</v>
      </c>
      <c r="Q147" s="4">
        <v>0</v>
      </c>
      <c r="R147" s="4">
        <v>0</v>
      </c>
      <c r="S147" s="4">
        <v>0</v>
      </c>
    </row>
    <row r="148" spans="1:19">
      <c r="A148" s="39" t="s">
        <v>88</v>
      </c>
      <c r="B148" s="40"/>
      <c r="C148" s="40"/>
      <c r="D148" s="40"/>
      <c r="E148" s="40"/>
      <c r="F148" s="40"/>
      <c r="G148" s="40"/>
      <c r="H148" s="25">
        <f>H144+H145+H146+H147</f>
        <v>0</v>
      </c>
      <c r="I148" s="26">
        <f>I144+I145+I146+I147</f>
        <v>0</v>
      </c>
      <c r="J148">
        <v>5</v>
      </c>
    </row>
    <row r="149" spans="1:19">
      <c r="B149" s="2">
        <v>28</v>
      </c>
      <c r="C149" s="3" t="s">
        <v>91</v>
      </c>
      <c r="D149" s="5" t="s">
        <v>84</v>
      </c>
      <c r="G149" s="6">
        <v>5210</v>
      </c>
      <c r="I149" s="4">
        <f>G149*H149</f>
        <v>0</v>
      </c>
      <c r="J149">
        <v>1</v>
      </c>
    </row>
    <row r="150" spans="1:19">
      <c r="D150" s="22" t="str">
        <f>SUBSTITUTE("Sp.mat: 0.00%",".",IF(VALUE("1.2")=1.2,".",","),2)</f>
        <v>Sp.mat: 0,00%</v>
      </c>
      <c r="F150" s="22" t="str">
        <f>SUBSTITUTE("Sp.man: 0.00%",".",IF(VALUE("1.2")=1.2,".",","),2)</f>
        <v>Sp.man: 0,00%</v>
      </c>
      <c r="G150" s="22" t="str">
        <f>SUBSTITUTE("Sp.uti: 0.00%",".",IF(VALUE("1.2")=1.2,".",","),2)</f>
        <v>Sp.uti: 0,00%</v>
      </c>
      <c r="I150" s="4">
        <f>G149*H150</f>
        <v>0</v>
      </c>
      <c r="J150">
        <v>2</v>
      </c>
    </row>
    <row r="151" spans="1:19">
      <c r="A151" s="41" t="s">
        <v>92</v>
      </c>
      <c r="B151" s="42"/>
      <c r="C151" s="42"/>
      <c r="D151" s="42"/>
      <c r="E151" s="42"/>
      <c r="F151" s="42"/>
      <c r="G151" s="42"/>
      <c r="I151" s="4">
        <f>G149*H151</f>
        <v>0</v>
      </c>
      <c r="J151">
        <v>3</v>
      </c>
      <c r="K151" s="4">
        <v>0</v>
      </c>
      <c r="L151" s="4">
        <v>1424.13787</v>
      </c>
      <c r="M151" s="4">
        <f>I151-K151-L151</f>
        <v>-1424.13787</v>
      </c>
    </row>
    <row r="152" spans="1:19">
      <c r="A152" s="42"/>
      <c r="B152" s="42"/>
      <c r="C152" s="42"/>
      <c r="D152" s="42"/>
      <c r="E152" s="42"/>
      <c r="F152" s="42"/>
      <c r="G152" s="42"/>
      <c r="I152" s="4">
        <f>G149*H152</f>
        <v>0</v>
      </c>
      <c r="J152">
        <v>4</v>
      </c>
      <c r="N152" s="4">
        <f>IF(ISERR(SEARCH("TRA* 82",C149)),IF(Q152+R152+S152=0,0,I152*(Q152/(Q152+R152+S152))),I152)</f>
        <v>0</v>
      </c>
      <c r="O152" s="4">
        <f>IF(ISERR(SEARCH("TRA* 82",C149)),IF(Q152+R152+S152=0,0,I152*(R152/(Q152+R152+S152))),0)</f>
        <v>0</v>
      </c>
      <c r="P152" s="4">
        <f>IF(ISERR(SEARCH("TRA* 82",C149)),I152-N152-O152,0)</f>
        <v>0</v>
      </c>
      <c r="Q152" s="4">
        <v>0</v>
      </c>
      <c r="R152" s="4">
        <v>0</v>
      </c>
      <c r="S152" s="4">
        <v>0</v>
      </c>
    </row>
    <row r="153" spans="1:19">
      <c r="A153" s="39" t="s">
        <v>88</v>
      </c>
      <c r="B153" s="40"/>
      <c r="C153" s="40"/>
      <c r="D153" s="40"/>
      <c r="E153" s="40"/>
      <c r="F153" s="40"/>
      <c r="G153" s="40"/>
      <c r="H153" s="25">
        <f>H149+H150+H151+H152</f>
        <v>0</v>
      </c>
      <c r="I153" s="26">
        <f>I149+I150+I151+I152</f>
        <v>0</v>
      </c>
      <c r="J153">
        <v>5</v>
      </c>
    </row>
    <row r="154" spans="1:19">
      <c r="B154" s="2">
        <v>29</v>
      </c>
      <c r="C154" s="3" t="s">
        <v>93</v>
      </c>
      <c r="D154" s="5" t="s">
        <v>84</v>
      </c>
      <c r="G154" s="6">
        <v>25400</v>
      </c>
      <c r="I154" s="4">
        <f>G154*H154</f>
        <v>0</v>
      </c>
      <c r="J154">
        <v>1</v>
      </c>
    </row>
    <row r="155" spans="1:19">
      <c r="D155" s="22" t="str">
        <f>SUBSTITUTE("Sp.mat: 0.00%",".",IF(VALUE("1.2")=1.2,".",","),2)</f>
        <v>Sp.mat: 0,00%</v>
      </c>
      <c r="F155" s="22" t="str">
        <f>SUBSTITUTE("Sp.man: 0.00%",".",IF(VALUE("1.2")=1.2,".",","),2)</f>
        <v>Sp.man: 0,00%</v>
      </c>
      <c r="G155" s="22" t="str">
        <f>SUBSTITUTE("Sp.uti: 0.00%",".",IF(VALUE("1.2")=1.2,".",","),2)</f>
        <v>Sp.uti: 0,00%</v>
      </c>
      <c r="I155" s="4">
        <f>G154*H155</f>
        <v>0</v>
      </c>
      <c r="J155">
        <v>2</v>
      </c>
    </row>
    <row r="156" spans="1:19">
      <c r="A156" s="41" t="s">
        <v>94</v>
      </c>
      <c r="B156" s="42"/>
      <c r="C156" s="42"/>
      <c r="D156" s="42"/>
      <c r="E156" s="42"/>
      <c r="F156" s="42"/>
      <c r="G156" s="42"/>
      <c r="I156" s="4">
        <f>G154*H156</f>
        <v>0</v>
      </c>
      <c r="J156">
        <v>3</v>
      </c>
      <c r="K156" s="4">
        <v>0</v>
      </c>
      <c r="L156" s="4">
        <v>0</v>
      </c>
      <c r="M156" s="4">
        <f>I156-K156-L156</f>
        <v>0</v>
      </c>
    </row>
    <row r="157" spans="1:19">
      <c r="A157" s="42"/>
      <c r="B157" s="42"/>
      <c r="C157" s="42"/>
      <c r="D157" s="42"/>
      <c r="E157" s="42"/>
      <c r="F157" s="42"/>
      <c r="G157" s="42"/>
      <c r="I157" s="4">
        <f>G154*H157</f>
        <v>0</v>
      </c>
      <c r="J157">
        <v>4</v>
      </c>
      <c r="N157" s="4">
        <f>IF(ISERR(SEARCH("TRA* 82",C154)),IF(Q157+R157+S157=0,0,I157*(Q157/(Q157+R157+S157))),I157)</f>
        <v>0</v>
      </c>
      <c r="O157" s="4">
        <f>IF(ISERR(SEARCH("TRA* 82",C154)),IF(Q157+R157+S157=0,0,I157*(R157/(Q157+R157+S157))),0)</f>
        <v>0</v>
      </c>
      <c r="P157" s="4">
        <f>IF(ISERR(SEARCH("TRA* 82",C154)),I157-N157-O157,0)</f>
        <v>0</v>
      </c>
      <c r="Q157" s="4">
        <v>0</v>
      </c>
      <c r="R157" s="4">
        <v>0</v>
      </c>
      <c r="S157" s="4">
        <v>0</v>
      </c>
    </row>
    <row r="158" spans="1:19">
      <c r="A158" s="44" t="s">
        <v>95</v>
      </c>
      <c r="B158" s="45"/>
      <c r="C158" s="45"/>
      <c r="D158" s="45"/>
      <c r="E158" s="45"/>
      <c r="F158" s="45"/>
      <c r="G158" s="45"/>
      <c r="H158" s="27">
        <f>H154+H155+H156+H157</f>
        <v>0</v>
      </c>
      <c r="I158" s="28">
        <f>I154+I155+I156+I157</f>
        <v>0</v>
      </c>
      <c r="J158">
        <v>5</v>
      </c>
    </row>
    <row r="159" spans="1:19">
      <c r="A159" s="46" t="s">
        <v>96</v>
      </c>
      <c r="B159" s="46"/>
      <c r="C159" s="46"/>
      <c r="D159" s="46"/>
      <c r="E159" s="46"/>
      <c r="F159" s="46"/>
      <c r="G159" s="46"/>
      <c r="H159" s="46"/>
      <c r="I159" s="46"/>
    </row>
    <row r="160" spans="1:19">
      <c r="B160" s="2">
        <v>30</v>
      </c>
      <c r="C160" s="3" t="s">
        <v>97</v>
      </c>
      <c r="D160" s="5" t="s">
        <v>43</v>
      </c>
      <c r="G160" s="6">
        <v>860</v>
      </c>
      <c r="I160" s="4">
        <f>G160*H160</f>
        <v>0</v>
      </c>
      <c r="J160">
        <v>1</v>
      </c>
    </row>
    <row r="161" spans="1:19">
      <c r="D161" s="22" t="str">
        <f>SUBSTITUTE("Sp.mat: 0.00%",".",IF(VALUE("1.2")=1.2,".",","),2)</f>
        <v>Sp.mat: 0,00%</v>
      </c>
      <c r="F161" s="22" t="str">
        <f>SUBSTITUTE("Sp.man: 600.00%",".",IF(VALUE("1.2")=1.2,".",","),2)</f>
        <v>Sp.man: 600,00%</v>
      </c>
      <c r="G161" s="22" t="str">
        <f>SUBSTITUTE("Sp.uti: 0.00%",".",IF(VALUE("1.2")=1.2,".",","),2)</f>
        <v>Sp.uti: 0,00%</v>
      </c>
      <c r="I161" s="4">
        <f>G160*H161</f>
        <v>0</v>
      </c>
      <c r="J161">
        <v>2</v>
      </c>
    </row>
    <row r="162" spans="1:19">
      <c r="A162" s="41" t="s">
        <v>98</v>
      </c>
      <c r="B162" s="42"/>
      <c r="C162" s="42"/>
      <c r="D162" s="42"/>
      <c r="E162" s="42"/>
      <c r="F162" s="42"/>
      <c r="G162" s="42"/>
      <c r="I162" s="4">
        <f>G160*H162</f>
        <v>0</v>
      </c>
      <c r="J162">
        <v>3</v>
      </c>
      <c r="K162" s="4">
        <v>0</v>
      </c>
      <c r="L162" s="4">
        <v>0</v>
      </c>
      <c r="M162" s="4">
        <f>I162-K162-L162</f>
        <v>0</v>
      </c>
    </row>
    <row r="163" spans="1:19">
      <c r="A163" s="42"/>
      <c r="B163" s="42"/>
      <c r="C163" s="42"/>
      <c r="D163" s="42"/>
      <c r="E163" s="42"/>
      <c r="F163" s="42"/>
      <c r="G163" s="42"/>
      <c r="I163" s="4">
        <f>G160*H163</f>
        <v>0</v>
      </c>
      <c r="J163">
        <v>4</v>
      </c>
      <c r="N163" s="4">
        <f>IF(ISERR(SEARCH("TRA* 82",C160)),IF(Q163+R163+S163=0,0,I163*(Q163/(Q163+R163+S163))),I163)</f>
        <v>0</v>
      </c>
      <c r="O163" s="4">
        <f>IF(ISERR(SEARCH("TRA* 82",C160)),IF(Q163+R163+S163=0,0,I163*(R163/(Q163+R163+S163))),0)</f>
        <v>0</v>
      </c>
      <c r="P163" s="4">
        <f>IF(ISERR(SEARCH("TRA* 82",C160)),I163-N163-O163,0)</f>
        <v>0</v>
      </c>
      <c r="Q163" s="4">
        <v>0</v>
      </c>
      <c r="R163" s="4">
        <v>0</v>
      </c>
      <c r="S163" s="4">
        <v>0</v>
      </c>
    </row>
    <row r="164" spans="1:19">
      <c r="A164" s="44" t="s">
        <v>99</v>
      </c>
      <c r="B164" s="45"/>
      <c r="C164" s="45"/>
      <c r="D164" s="45"/>
      <c r="E164" s="45"/>
      <c r="F164" s="45"/>
      <c r="G164" s="45"/>
      <c r="H164" s="27">
        <f>H160+H161+H162+H163</f>
        <v>0</v>
      </c>
      <c r="I164" s="28">
        <f>I160+I161+I162+I163</f>
        <v>0</v>
      </c>
      <c r="J164">
        <v>5</v>
      </c>
    </row>
    <row r="165" spans="1:19">
      <c r="A165" s="43" t="s">
        <v>100</v>
      </c>
      <c r="B165" s="43"/>
      <c r="C165" s="43"/>
      <c r="D165" s="43"/>
      <c r="E165" s="43"/>
      <c r="F165" s="43"/>
      <c r="G165" s="43"/>
      <c r="H165" s="43"/>
      <c r="I165" s="43"/>
    </row>
    <row r="166" spans="1:19">
      <c r="A166" s="40" t="s">
        <v>101</v>
      </c>
      <c r="B166" s="40"/>
      <c r="C166" s="40"/>
      <c r="D166" s="40"/>
      <c r="E166" s="40"/>
      <c r="F166" s="40"/>
      <c r="G166" s="40"/>
      <c r="H166" s="40"/>
      <c r="I166" s="40"/>
    </row>
    <row r="167" spans="1:19">
      <c r="B167" s="2">
        <v>31</v>
      </c>
      <c r="C167" s="3" t="s">
        <v>102</v>
      </c>
      <c r="D167" s="5" t="s">
        <v>43</v>
      </c>
      <c r="G167" s="6">
        <v>6</v>
      </c>
      <c r="I167" s="4">
        <f>G167*H167</f>
        <v>0</v>
      </c>
      <c r="J167">
        <v>1</v>
      </c>
    </row>
    <row r="168" spans="1:19">
      <c r="D168" s="22" t="str">
        <f>SUBSTITUTE("Sp.mat: 0.00%",".",IF(VALUE("1.2")=1.2,".",","),2)</f>
        <v>Sp.mat: 0,00%</v>
      </c>
      <c r="F168" s="22" t="str">
        <f>SUBSTITUTE("Sp.man: 600.00%",".",IF(VALUE("1.2")=1.2,".",","),2)</f>
        <v>Sp.man: 600,00%</v>
      </c>
      <c r="G168" s="22" t="str">
        <f>SUBSTITUTE("Sp.uti: 0.00%",".",IF(VALUE("1.2")=1.2,".",","),2)</f>
        <v>Sp.uti: 0,00%</v>
      </c>
      <c r="I168" s="4">
        <f>G167*H168</f>
        <v>0</v>
      </c>
      <c r="J168">
        <v>2</v>
      </c>
    </row>
    <row r="169" spans="1:19">
      <c r="A169" s="41" t="s">
        <v>103</v>
      </c>
      <c r="B169" s="42"/>
      <c r="C169" s="42"/>
      <c r="D169" s="42"/>
      <c r="E169" s="42"/>
      <c r="F169" s="42"/>
      <c r="G169" s="42"/>
      <c r="I169" s="4">
        <f>G167*H169</f>
        <v>0</v>
      </c>
      <c r="J169">
        <v>3</v>
      </c>
      <c r="K169" s="4">
        <v>0</v>
      </c>
      <c r="L169" s="4">
        <v>0</v>
      </c>
      <c r="M169" s="4">
        <f>I169-K169-L169</f>
        <v>0</v>
      </c>
    </row>
    <row r="170" spans="1:19">
      <c r="A170" s="42"/>
      <c r="B170" s="42"/>
      <c r="C170" s="42"/>
      <c r="D170" s="42"/>
      <c r="E170" s="42"/>
      <c r="F170" s="42"/>
      <c r="G170" s="42"/>
      <c r="I170" s="4">
        <f>G167*H170</f>
        <v>0</v>
      </c>
      <c r="J170">
        <v>4</v>
      </c>
      <c r="N170" s="4">
        <f>IF(ISERR(SEARCH("TRA* 82",C167)),IF(Q170+R170+S170=0,0,I170*(Q170/(Q170+R170+S170))),I170)</f>
        <v>0</v>
      </c>
      <c r="O170" s="4">
        <f>IF(ISERR(SEARCH("TRA* 82",C167)),IF(Q170+R170+S170=0,0,I170*(R170/(Q170+R170+S170))),0)</f>
        <v>0</v>
      </c>
      <c r="P170" s="4">
        <f>IF(ISERR(SEARCH("TRA* 82",C167)),I170-N170-O170,0)</f>
        <v>0</v>
      </c>
      <c r="Q170" s="4">
        <v>0</v>
      </c>
      <c r="R170" s="4">
        <v>0</v>
      </c>
      <c r="S170" s="4">
        <v>0</v>
      </c>
    </row>
    <row r="171" spans="1:19">
      <c r="A171" s="44" t="s">
        <v>104</v>
      </c>
      <c r="B171" s="45"/>
      <c r="C171" s="45"/>
      <c r="D171" s="45"/>
      <c r="E171" s="45"/>
      <c r="F171" s="45"/>
      <c r="G171" s="45"/>
      <c r="H171" s="27">
        <f>H167+H168+H169+H170</f>
        <v>0</v>
      </c>
      <c r="I171" s="28">
        <f>I167+I168+I169+I170</f>
        <v>0</v>
      </c>
      <c r="J171">
        <v>5</v>
      </c>
    </row>
    <row r="172" spans="1:19">
      <c r="A172" s="46" t="s">
        <v>105</v>
      </c>
      <c r="B172" s="46"/>
      <c r="C172" s="46"/>
      <c r="D172" s="46"/>
      <c r="E172" s="46"/>
      <c r="F172" s="46"/>
      <c r="G172" s="46"/>
      <c r="H172" s="46"/>
      <c r="I172" s="46"/>
    </row>
    <row r="173" spans="1:19">
      <c r="B173" s="2">
        <v>32</v>
      </c>
      <c r="C173" s="3" t="s">
        <v>106</v>
      </c>
      <c r="D173" s="5" t="s">
        <v>34</v>
      </c>
      <c r="G173" s="6">
        <v>46</v>
      </c>
      <c r="I173" s="4">
        <f>G173*H173</f>
        <v>0</v>
      </c>
      <c r="J173">
        <v>1</v>
      </c>
    </row>
    <row r="174" spans="1:19">
      <c r="D174" s="22" t="str">
        <f>SUBSTITUTE("Sp.mat: 0.00%",".",IF(VALUE("1.2")=1.2,".",","),2)</f>
        <v>Sp.mat: 0,00%</v>
      </c>
      <c r="F174" s="22" t="str">
        <f>SUBSTITUTE("Sp.man: 0.00%",".",IF(VALUE("1.2")=1.2,".",","),2)</f>
        <v>Sp.man: 0,00%</v>
      </c>
      <c r="G174" s="22" t="str">
        <f>SUBSTITUTE("Sp.uti: 0.00%",".",IF(VALUE("1.2")=1.2,".",","),2)</f>
        <v>Sp.uti: 0,00%</v>
      </c>
      <c r="I174" s="4">
        <f>G173*H174</f>
        <v>0</v>
      </c>
      <c r="J174">
        <v>2</v>
      </c>
    </row>
    <row r="175" spans="1:19">
      <c r="A175" s="41" t="s">
        <v>107</v>
      </c>
      <c r="B175" s="42"/>
      <c r="C175" s="42"/>
      <c r="D175" s="42"/>
      <c r="E175" s="42"/>
      <c r="F175" s="42"/>
      <c r="G175" s="42"/>
      <c r="I175" s="4">
        <f>G173*H175</f>
        <v>0</v>
      </c>
      <c r="J175">
        <v>3</v>
      </c>
      <c r="K175" s="4">
        <v>0</v>
      </c>
      <c r="L175" s="4">
        <v>0</v>
      </c>
      <c r="M175" s="4">
        <f>I175-K175-L175</f>
        <v>0</v>
      </c>
    </row>
    <row r="176" spans="1:19">
      <c r="A176" s="42"/>
      <c r="B176" s="42"/>
      <c r="C176" s="42"/>
      <c r="D176" s="42"/>
      <c r="E176" s="42"/>
      <c r="F176" s="42"/>
      <c r="G176" s="42"/>
      <c r="I176" s="4">
        <f>G173*H176</f>
        <v>0</v>
      </c>
      <c r="J176">
        <v>4</v>
      </c>
      <c r="N176" s="4">
        <f>IF(ISERR(SEARCH("TRA* 82",C173)),IF(Q176+R176+S176=0,0,I176*(Q176/(Q176+R176+S176))),I176)</f>
        <v>0</v>
      </c>
      <c r="O176" s="4">
        <f>IF(ISERR(SEARCH("TRA* 82",C173)),IF(Q176+R176+S176=0,0,I176*(R176/(Q176+R176+S176))),0)</f>
        <v>0</v>
      </c>
      <c r="P176" s="4">
        <f>IF(ISERR(SEARCH("TRA* 82",C173)),I176-N176-O176,0)</f>
        <v>0</v>
      </c>
      <c r="Q176" s="4">
        <v>1005.1</v>
      </c>
      <c r="R176" s="4">
        <v>0</v>
      </c>
      <c r="S176" s="4">
        <v>0</v>
      </c>
    </row>
    <row r="177" spans="1:19">
      <c r="A177" s="39" t="s">
        <v>24</v>
      </c>
      <c r="B177" s="40"/>
      <c r="C177" s="40"/>
      <c r="D177" s="40"/>
      <c r="E177" s="40"/>
      <c r="F177" s="40"/>
      <c r="G177" s="40"/>
      <c r="H177" s="25">
        <f>H173+H174+H175+H176</f>
        <v>0</v>
      </c>
      <c r="I177" s="26">
        <f>I173+I174+I175+I176</f>
        <v>0</v>
      </c>
      <c r="J177">
        <v>5</v>
      </c>
    </row>
    <row r="178" spans="1:19">
      <c r="B178" s="2">
        <v>33</v>
      </c>
      <c r="C178" s="3" t="s">
        <v>108</v>
      </c>
      <c r="D178" s="5" t="s">
        <v>34</v>
      </c>
      <c r="G178" s="6">
        <v>3470</v>
      </c>
      <c r="I178" s="4">
        <f>G178*H178</f>
        <v>0</v>
      </c>
      <c r="J178">
        <v>1</v>
      </c>
    </row>
    <row r="179" spans="1:19">
      <c r="D179" s="22" t="str">
        <f>SUBSTITUTE("Sp.mat: 0.00%",".",IF(VALUE("1.2")=1.2,".",","),2)</f>
        <v>Sp.mat: 0,00%</v>
      </c>
      <c r="F179" s="22" t="str">
        <f>SUBSTITUTE("Sp.man: 0.00%",".",IF(VALUE("1.2")=1.2,".",","),2)</f>
        <v>Sp.man: 0,00%</v>
      </c>
      <c r="G179" s="22" t="str">
        <f>SUBSTITUTE("Sp.uti: 0.00%",".",IF(VALUE("1.2")=1.2,".",","),2)</f>
        <v>Sp.uti: 0,00%</v>
      </c>
      <c r="I179" s="4">
        <f>G178*H179</f>
        <v>0</v>
      </c>
      <c r="J179">
        <v>2</v>
      </c>
    </row>
    <row r="180" spans="1:19">
      <c r="A180" s="41" t="s">
        <v>109</v>
      </c>
      <c r="B180" s="42"/>
      <c r="C180" s="42"/>
      <c r="D180" s="42"/>
      <c r="E180" s="42"/>
      <c r="F180" s="42"/>
      <c r="G180" s="42"/>
      <c r="I180" s="4">
        <f>G178*H180</f>
        <v>0</v>
      </c>
      <c r="J180">
        <v>3</v>
      </c>
      <c r="K180" s="4">
        <v>0</v>
      </c>
      <c r="L180" s="4">
        <v>0</v>
      </c>
      <c r="M180" s="4">
        <f>I180-K180-L180</f>
        <v>0</v>
      </c>
    </row>
    <row r="181" spans="1:19">
      <c r="A181" s="42"/>
      <c r="B181" s="42"/>
      <c r="C181" s="42"/>
      <c r="D181" s="42"/>
      <c r="E181" s="42"/>
      <c r="F181" s="42"/>
      <c r="G181" s="42"/>
      <c r="I181" s="4">
        <f>G178*H181</f>
        <v>0</v>
      </c>
      <c r="J181">
        <v>4</v>
      </c>
      <c r="N181" s="4">
        <f>IF(ISERR(SEARCH("TRA* 82",C178)),IF(Q181+R181+S181=0,0,I181*(Q181/(Q181+R181+S181))),I181)</f>
        <v>0</v>
      </c>
      <c r="O181" s="4">
        <f>IF(ISERR(SEARCH("TRA* 82",C178)),IF(Q181+R181+S181=0,0,I181*(R181/(Q181+R181+S181))),0)</f>
        <v>0</v>
      </c>
      <c r="P181" s="4">
        <f>IF(ISERR(SEARCH("TRA* 82",C178)),I181-N181-O181,0)</f>
        <v>0</v>
      </c>
      <c r="Q181" s="4">
        <v>108784.5</v>
      </c>
      <c r="R181" s="4">
        <v>0</v>
      </c>
      <c r="S181" s="4">
        <v>0</v>
      </c>
    </row>
    <row r="182" spans="1:19">
      <c r="A182" s="39" t="s">
        <v>24</v>
      </c>
      <c r="B182" s="40"/>
      <c r="C182" s="40"/>
      <c r="D182" s="40"/>
      <c r="E182" s="40"/>
      <c r="F182" s="40"/>
      <c r="G182" s="40"/>
      <c r="H182" s="25">
        <f>H178+H179+H180+H181</f>
        <v>0</v>
      </c>
      <c r="I182" s="26">
        <f>I178+I179+I180+I181</f>
        <v>0</v>
      </c>
      <c r="J182">
        <v>5</v>
      </c>
    </row>
    <row r="183" spans="1:19">
      <c r="B183" s="2">
        <v>34</v>
      </c>
      <c r="C183" s="3" t="s">
        <v>110</v>
      </c>
      <c r="D183" s="5" t="s">
        <v>34</v>
      </c>
      <c r="G183" s="6">
        <v>46</v>
      </c>
      <c r="I183" s="4">
        <f>G183*H183</f>
        <v>0</v>
      </c>
      <c r="J183">
        <v>1</v>
      </c>
    </row>
    <row r="184" spans="1:19">
      <c r="D184" s="22" t="str">
        <f>SUBSTITUTE("Sp.mat: 0.00%",".",IF(VALUE("1.2")=1.2,".",","),2)</f>
        <v>Sp.mat: 0,00%</v>
      </c>
      <c r="F184" s="22" t="str">
        <f>SUBSTITUTE("Sp.man: 0.00%",".",IF(VALUE("1.2")=1.2,".",","),2)</f>
        <v>Sp.man: 0,00%</v>
      </c>
      <c r="G184" s="22" t="str">
        <f>SUBSTITUTE("Sp.uti: 0.00%",".",IF(VALUE("1.2")=1.2,".",","),2)</f>
        <v>Sp.uti: 0,00%</v>
      </c>
      <c r="I184" s="4">
        <f>G183*H184</f>
        <v>0</v>
      </c>
      <c r="J184">
        <v>2</v>
      </c>
    </row>
    <row r="185" spans="1:19">
      <c r="A185" s="41" t="s">
        <v>111</v>
      </c>
      <c r="B185" s="42"/>
      <c r="C185" s="42"/>
      <c r="D185" s="42"/>
      <c r="E185" s="42"/>
      <c r="F185" s="42"/>
      <c r="G185" s="42"/>
      <c r="I185" s="4">
        <f>G183*H185</f>
        <v>0</v>
      </c>
      <c r="J185">
        <v>3</v>
      </c>
      <c r="K185" s="4">
        <v>0</v>
      </c>
      <c r="L185" s="4">
        <v>0</v>
      </c>
      <c r="M185" s="4">
        <f>I185-K185-L185</f>
        <v>0</v>
      </c>
    </row>
    <row r="186" spans="1:19">
      <c r="A186" s="42"/>
      <c r="B186" s="42"/>
      <c r="C186" s="42"/>
      <c r="D186" s="42"/>
      <c r="E186" s="42"/>
      <c r="F186" s="42"/>
      <c r="G186" s="42"/>
      <c r="I186" s="4">
        <f>G183*H186</f>
        <v>0</v>
      </c>
      <c r="J186">
        <v>4</v>
      </c>
      <c r="N186" s="4">
        <f>IF(ISERR(SEARCH("TRA* 82",C183)),IF(Q186+R186+S186=0,0,I186*(Q186/(Q186+R186+S186))),I186)</f>
        <v>0</v>
      </c>
      <c r="O186" s="4">
        <f>IF(ISERR(SEARCH("TRA* 82",C183)),IF(Q186+R186+S186=0,0,I186*(R186/(Q186+R186+S186))),0)</f>
        <v>0</v>
      </c>
      <c r="P186" s="4">
        <f>IF(ISERR(SEARCH("TRA* 82",C183)),I186-N186-O186,0)</f>
        <v>0</v>
      </c>
      <c r="Q186" s="4">
        <v>0</v>
      </c>
      <c r="R186" s="4">
        <v>0</v>
      </c>
      <c r="S186" s="4">
        <v>0</v>
      </c>
    </row>
    <row r="187" spans="1:19">
      <c r="A187" s="39" t="s">
        <v>24</v>
      </c>
      <c r="B187" s="40"/>
      <c r="C187" s="40"/>
      <c r="D187" s="40"/>
      <c r="E187" s="40"/>
      <c r="F187" s="40"/>
      <c r="G187" s="40"/>
      <c r="H187" s="25">
        <f>H183+H184+H185+H186</f>
        <v>0</v>
      </c>
      <c r="I187" s="26">
        <f>I183+I184+I185+I186</f>
        <v>0</v>
      </c>
      <c r="J187">
        <v>5</v>
      </c>
    </row>
    <row r="188" spans="1:19">
      <c r="B188" s="2">
        <v>35</v>
      </c>
      <c r="C188" s="3" t="s">
        <v>112</v>
      </c>
      <c r="D188" s="5" t="s">
        <v>79</v>
      </c>
      <c r="G188" s="6">
        <v>90</v>
      </c>
      <c r="I188" s="4">
        <f>G188*H188</f>
        <v>0</v>
      </c>
      <c r="J188">
        <v>1</v>
      </c>
    </row>
    <row r="189" spans="1:19">
      <c r="D189" s="22" t="str">
        <f>SUBSTITUTE("Sp.mat: 0.00%",".",IF(VALUE("1.2")=1.2,".",","),2)</f>
        <v>Sp.mat: 0,00%</v>
      </c>
      <c r="F189" s="22" t="str">
        <f>SUBSTITUTE("Sp.man: 0.00%",".",IF(VALUE("1.2")=1.2,".",","),2)</f>
        <v>Sp.man: 0,00%</v>
      </c>
      <c r="G189" s="22" t="str">
        <f>SUBSTITUTE("Sp.uti: 0.00%",".",IF(VALUE("1.2")=1.2,".",","),2)</f>
        <v>Sp.uti: 0,00%</v>
      </c>
      <c r="I189" s="4">
        <f>G188*H189</f>
        <v>0</v>
      </c>
      <c r="J189">
        <v>2</v>
      </c>
    </row>
    <row r="190" spans="1:19">
      <c r="A190" s="41" t="s">
        <v>113</v>
      </c>
      <c r="B190" s="42"/>
      <c r="C190" s="42"/>
      <c r="D190" s="42"/>
      <c r="E190" s="42"/>
      <c r="F190" s="42"/>
      <c r="G190" s="42"/>
      <c r="I190" s="4">
        <f>G188*H190</f>
        <v>0</v>
      </c>
      <c r="J190">
        <v>3</v>
      </c>
      <c r="K190" s="4">
        <v>0</v>
      </c>
      <c r="L190" s="4">
        <v>0</v>
      </c>
      <c r="M190" s="4">
        <f>I190-K190-L190</f>
        <v>0</v>
      </c>
    </row>
    <row r="191" spans="1:19">
      <c r="A191" s="42"/>
      <c r="B191" s="42"/>
      <c r="C191" s="42"/>
      <c r="D191" s="42"/>
      <c r="E191" s="42"/>
      <c r="F191" s="42"/>
      <c r="G191" s="42"/>
      <c r="I191" s="4">
        <f>G188*H191</f>
        <v>0</v>
      </c>
      <c r="J191">
        <v>4</v>
      </c>
      <c r="N191" s="4">
        <f>IF(ISERR(SEARCH("TRA* 82",C188)),IF(Q191+R191+S191=0,0,I191*(Q191/(Q191+R191+S191))),I191)</f>
        <v>0</v>
      </c>
      <c r="O191" s="4">
        <f>IF(ISERR(SEARCH("TRA* 82",C188)),IF(Q191+R191+S191=0,0,I191*(R191/(Q191+R191+S191))),0)</f>
        <v>0</v>
      </c>
      <c r="P191" s="4">
        <f>IF(ISERR(SEARCH("TRA* 82",C188)),I191-N191-O191,0)</f>
        <v>0</v>
      </c>
      <c r="Q191" s="4">
        <v>0</v>
      </c>
      <c r="R191" s="4">
        <v>0</v>
      </c>
      <c r="S191" s="4">
        <v>0</v>
      </c>
    </row>
    <row r="192" spans="1:19">
      <c r="A192" s="39" t="s">
        <v>24</v>
      </c>
      <c r="B192" s="40"/>
      <c r="C192" s="40"/>
      <c r="D192" s="40"/>
      <c r="E192" s="40"/>
      <c r="F192" s="40"/>
      <c r="G192" s="40"/>
      <c r="H192" s="25">
        <f>H188+H189+H190+H191</f>
        <v>0</v>
      </c>
      <c r="I192" s="26">
        <f>I188+I189+I190+I191</f>
        <v>0</v>
      </c>
      <c r="J192">
        <v>5</v>
      </c>
    </row>
    <row r="193" spans="2:19">
      <c r="B193" s="29" t="s">
        <v>114</v>
      </c>
      <c r="E193" s="4">
        <f>SUMIF(J87:J192,"1",I87:I192)</f>
        <v>0</v>
      </c>
      <c r="F193" s="4">
        <f>SUMIF(J87:J192,"2",I87:I192)</f>
        <v>0</v>
      </c>
      <c r="G193" s="4">
        <f>SUMIF(J87:J192,"3",I87:I192)</f>
        <v>0</v>
      </c>
      <c r="H193" s="4">
        <f>SUMIF(J87:J192,"4",I87:I192)</f>
        <v>0</v>
      </c>
      <c r="I193" s="4">
        <f>SUMIF(J87:J192,"5",I87:I192)</f>
        <v>0</v>
      </c>
      <c r="K193" s="4">
        <f>SUMIF(J87:J192,"3",K87:K192)</f>
        <v>309.60000000000002</v>
      </c>
      <c r="L193" s="4">
        <f>SUMIF(J87:J192,"3",L87:L192)</f>
        <v>8945.0485600000011</v>
      </c>
      <c r="M193" s="4">
        <f>SUMIF(J87:J192,"3",M87:M192)</f>
        <v>-9254.6485599999996</v>
      </c>
      <c r="N193" s="4">
        <f>SUMIF(J87:J192,"4",N87:N192)</f>
        <v>0</v>
      </c>
      <c r="O193" s="4">
        <f>SUMIF(J87:J192,"4",O87:O192)</f>
        <v>0</v>
      </c>
      <c r="P193" s="4">
        <f>SUMIF(J87:J192,"4",P87:P192)</f>
        <v>0</v>
      </c>
      <c r="Q193" s="4">
        <f>SUMIF(J87:J192,"4",Q87:Q192)</f>
        <v>109789.6</v>
      </c>
      <c r="R193" s="4">
        <f>SUMIF(J87:J192,"4",R87:R192)</f>
        <v>0</v>
      </c>
      <c r="S193" s="4">
        <f>SUMIF(J87:J192,"4",S87:S192)</f>
        <v>0</v>
      </c>
    </row>
    <row r="194" spans="2:19">
      <c r="B194" s="31" t="s">
        <v>125</v>
      </c>
      <c r="C194" s="32"/>
      <c r="D194" s="33"/>
      <c r="E194" s="34"/>
      <c r="F194" s="34"/>
      <c r="G194" s="35"/>
      <c r="H194" s="24"/>
      <c r="I194" s="36"/>
    </row>
    <row r="195" spans="2:19">
      <c r="B195" s="29" t="str">
        <f>CONCATENATE("  ","Contributie asiguratori ")</f>
        <v xml:space="preserve">  Contributie asiguratori </v>
      </c>
      <c r="D195" s="30">
        <f xml:space="preserve">   0.0225</f>
        <v>2.2499999999999999E-2</v>
      </c>
      <c r="F195" s="4">
        <f>F193*D195</f>
        <v>0</v>
      </c>
      <c r="I195" s="4">
        <f>F195</f>
        <v>0</v>
      </c>
    </row>
    <row r="196" spans="2:19">
      <c r="B196" s="31" t="s">
        <v>126</v>
      </c>
      <c r="C196" s="32"/>
      <c r="D196" s="33"/>
      <c r="E196" s="36"/>
      <c r="F196" s="36"/>
      <c r="G196" s="36"/>
      <c r="H196" s="36"/>
      <c r="I196" s="36">
        <f>I193+I195</f>
        <v>0</v>
      </c>
    </row>
    <row r="197" spans="2:19">
      <c r="B197" s="31" t="s">
        <v>127</v>
      </c>
      <c r="C197" s="32"/>
      <c r="D197" s="140">
        <v>0</v>
      </c>
      <c r="E197" s="34" t="s">
        <v>128</v>
      </c>
      <c r="F197" s="34"/>
      <c r="G197" s="35"/>
      <c r="H197" s="24"/>
      <c r="I197" s="36">
        <f>I196*D197</f>
        <v>0</v>
      </c>
    </row>
    <row r="198" spans="2:19">
      <c r="B198" s="31" t="s">
        <v>135</v>
      </c>
      <c r="C198" s="32"/>
      <c r="D198" s="140">
        <v>0</v>
      </c>
      <c r="E198" s="34" t="s">
        <v>136</v>
      </c>
      <c r="F198" s="34"/>
      <c r="G198" s="35"/>
      <c r="H198" s="24"/>
      <c r="I198" s="36">
        <f>(I196+I197)*D198</f>
        <v>0</v>
      </c>
    </row>
    <row r="199" spans="2:19">
      <c r="B199" s="31" t="s">
        <v>137</v>
      </c>
      <c r="C199" s="32"/>
      <c r="D199" s="34" t="s">
        <v>138</v>
      </c>
      <c r="E199" s="34"/>
      <c r="F199" s="34"/>
      <c r="G199" s="35"/>
      <c r="H199" s="24"/>
      <c r="I199" s="36">
        <f>I196+I197+I198</f>
        <v>0</v>
      </c>
    </row>
    <row r="200" spans="2:19">
      <c r="B200" s="31" t="s">
        <v>139</v>
      </c>
      <c r="C200" s="32"/>
      <c r="D200" s="140">
        <f xml:space="preserve">   0</f>
        <v>0</v>
      </c>
      <c r="E200" s="34" t="s">
        <v>140</v>
      </c>
      <c r="F200" s="34"/>
      <c r="G200" s="35"/>
      <c r="H200" s="24"/>
      <c r="I200" s="36">
        <f>I199*D200</f>
        <v>0</v>
      </c>
    </row>
    <row r="201" spans="2:19">
      <c r="B201" s="31" t="s">
        <v>141</v>
      </c>
      <c r="C201" s="32"/>
      <c r="D201" s="33"/>
      <c r="E201" s="34"/>
      <c r="F201" s="34"/>
      <c r="G201" s="35"/>
      <c r="H201" s="24"/>
      <c r="I201" s="36">
        <f>I199+I200</f>
        <v>0</v>
      </c>
    </row>
    <row r="202" spans="2:19">
      <c r="B202" s="29" t="s">
        <v>142</v>
      </c>
      <c r="D202" s="30">
        <f xml:space="preserve">   0.19</f>
        <v>0.19</v>
      </c>
      <c r="E202" s="34" t="s">
        <v>143</v>
      </c>
      <c r="I202" s="4">
        <f>I201*D202</f>
        <v>0</v>
      </c>
    </row>
    <row r="203" spans="2:19">
      <c r="B203" s="31" t="s">
        <v>144</v>
      </c>
      <c r="C203" s="32"/>
      <c r="D203" s="33"/>
      <c r="E203" s="34"/>
      <c r="F203" s="34"/>
      <c r="G203" s="35"/>
      <c r="H203" s="24"/>
      <c r="I203" s="36">
        <f>I201+I202</f>
        <v>0</v>
      </c>
    </row>
  </sheetData>
  <mergeCells count="85">
    <mergeCell ref="A6:I6"/>
    <mergeCell ref="A192:G192"/>
    <mergeCell ref="B1:D1"/>
    <mergeCell ref="E1:Q1"/>
    <mergeCell ref="R1:Z3"/>
    <mergeCell ref="B2:D2"/>
    <mergeCell ref="E2:Q2"/>
    <mergeCell ref="B3:D3"/>
    <mergeCell ref="E3:Q3"/>
    <mergeCell ref="B4:D4"/>
    <mergeCell ref="E4:Q4"/>
    <mergeCell ref="A177:G177"/>
    <mergeCell ref="A180:G181"/>
    <mergeCell ref="A182:G182"/>
    <mergeCell ref="A185:G186"/>
    <mergeCell ref="A187:G187"/>
    <mergeCell ref="A190:G191"/>
    <mergeCell ref="A165:I165"/>
    <mergeCell ref="A166:I166"/>
    <mergeCell ref="A169:G170"/>
    <mergeCell ref="A171:G171"/>
    <mergeCell ref="A172:I172"/>
    <mergeCell ref="A175:G176"/>
    <mergeCell ref="A153:G153"/>
    <mergeCell ref="A156:G157"/>
    <mergeCell ref="A158:G158"/>
    <mergeCell ref="A159:I159"/>
    <mergeCell ref="A162:G163"/>
    <mergeCell ref="A164:G164"/>
    <mergeCell ref="A138:G138"/>
    <mergeCell ref="A141:G142"/>
    <mergeCell ref="A143:G143"/>
    <mergeCell ref="A146:G147"/>
    <mergeCell ref="A148:G148"/>
    <mergeCell ref="A151:G152"/>
    <mergeCell ref="A123:G123"/>
    <mergeCell ref="A126:G127"/>
    <mergeCell ref="A128:G128"/>
    <mergeCell ref="A131:G132"/>
    <mergeCell ref="A133:G133"/>
    <mergeCell ref="A136:G137"/>
    <mergeCell ref="A108:G108"/>
    <mergeCell ref="A111:G112"/>
    <mergeCell ref="A113:G113"/>
    <mergeCell ref="A116:G117"/>
    <mergeCell ref="A118:G118"/>
    <mergeCell ref="A121:G122"/>
    <mergeCell ref="A93:G93"/>
    <mergeCell ref="A96:G97"/>
    <mergeCell ref="A98:G98"/>
    <mergeCell ref="A101:G102"/>
    <mergeCell ref="A103:G103"/>
    <mergeCell ref="A106:G107"/>
    <mergeCell ref="A78:G78"/>
    <mergeCell ref="A81:G82"/>
    <mergeCell ref="A83:G83"/>
    <mergeCell ref="A86:G87"/>
    <mergeCell ref="A88:G88"/>
    <mergeCell ref="A91:G92"/>
    <mergeCell ref="A63:G63"/>
    <mergeCell ref="A66:G67"/>
    <mergeCell ref="A68:G68"/>
    <mergeCell ref="A71:G72"/>
    <mergeCell ref="A73:G73"/>
    <mergeCell ref="A76:G77"/>
    <mergeCell ref="A48:G48"/>
    <mergeCell ref="A51:G52"/>
    <mergeCell ref="A53:G53"/>
    <mergeCell ref="A56:G57"/>
    <mergeCell ref="A58:G58"/>
    <mergeCell ref="A61:G62"/>
    <mergeCell ref="A33:G33"/>
    <mergeCell ref="A36:G37"/>
    <mergeCell ref="A38:G38"/>
    <mergeCell ref="A41:G42"/>
    <mergeCell ref="A43:G43"/>
    <mergeCell ref="A46:G47"/>
    <mergeCell ref="A18:G18"/>
    <mergeCell ref="A21:G22"/>
    <mergeCell ref="A23:G23"/>
    <mergeCell ref="A26:G27"/>
    <mergeCell ref="A28:G28"/>
    <mergeCell ref="A31:G32"/>
    <mergeCell ref="A7:I7"/>
    <mergeCell ref="A16:G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A6E1A-3EEB-4EE6-B5DB-B81884888B13}">
  <dimension ref="A1:AA130"/>
  <sheetViews>
    <sheetView topLeftCell="A117" workbookViewId="0">
      <selection activeCell="D127" sqref="D127"/>
    </sheetView>
  </sheetViews>
  <sheetFormatPr defaultRowHeight="14.5" outlineLevelCol="1"/>
  <cols>
    <col min="1" max="1" width="0.26953125" style="1" customWidth="1"/>
    <col min="2" max="2" width="5.7265625" style="2" customWidth="1"/>
    <col min="3" max="3" width="25.26953125" style="3" customWidth="1"/>
    <col min="4" max="4" width="14.54296875" style="5" customWidth="1"/>
    <col min="5" max="5" width="14.54296875" customWidth="1"/>
    <col min="7" max="7" width="15.7265625" style="6" customWidth="1"/>
    <col min="8" max="8" width="14.54296875" style="7" customWidth="1"/>
    <col min="9" max="9" width="14.54296875" style="4" customWidth="1"/>
    <col min="10" max="10" width="0" hidden="1" customWidth="1" outlineLevel="1"/>
    <col min="11" max="19" width="0" style="4" hidden="1" customWidth="1" outlineLevel="1"/>
    <col min="20" max="20" width="8.7265625" collapsed="1"/>
  </cols>
  <sheetData>
    <row r="1" spans="1:27" ht="12" customHeight="1">
      <c r="A1" s="64"/>
      <c r="B1" s="65" t="s">
        <v>245</v>
      </c>
      <c r="C1" s="65"/>
      <c r="D1" s="65"/>
      <c r="E1" s="65" t="s">
        <v>252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4"/>
    </row>
    <row r="2" spans="1:27" ht="28.5" customHeight="1">
      <c r="A2" s="64"/>
      <c r="B2" s="65" t="s">
        <v>247</v>
      </c>
      <c r="C2" s="65"/>
      <c r="D2" s="65"/>
      <c r="E2" s="65" t="s">
        <v>248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249</v>
      </c>
      <c r="C3" s="65"/>
      <c r="D3" s="65"/>
      <c r="E3" s="65" t="s">
        <v>251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250</v>
      </c>
      <c r="C4" s="65"/>
      <c r="D4" s="65"/>
      <c r="E4" s="65" t="s">
        <v>257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12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24.75" customHeight="1">
      <c r="A6" s="66" t="s">
        <v>0</v>
      </c>
      <c r="B6" s="66"/>
      <c r="C6" s="66"/>
      <c r="D6" s="66"/>
      <c r="E6" s="66"/>
      <c r="F6" s="66"/>
      <c r="G6" s="66"/>
      <c r="H6" s="66"/>
      <c r="I6" s="66"/>
      <c r="J6">
        <v>1</v>
      </c>
    </row>
    <row r="7" spans="1:27" ht="43.5" customHeight="1" thickBot="1">
      <c r="A7" s="49" t="s">
        <v>1</v>
      </c>
      <c r="B7" s="42"/>
      <c r="C7" s="42"/>
      <c r="D7" s="42"/>
      <c r="E7" s="42"/>
      <c r="F7" s="42"/>
      <c r="G7" s="42"/>
      <c r="H7" s="42"/>
      <c r="I7" s="42"/>
    </row>
    <row r="8" spans="1:27">
      <c r="A8" s="11"/>
      <c r="B8" s="12" t="s">
        <v>4</v>
      </c>
      <c r="C8" s="13" t="s">
        <v>5</v>
      </c>
      <c r="D8" s="14" t="s">
        <v>6</v>
      </c>
      <c r="E8" s="15"/>
      <c r="F8" s="15"/>
      <c r="G8" s="16" t="s">
        <v>7</v>
      </c>
      <c r="H8" s="17" t="s">
        <v>8</v>
      </c>
      <c r="I8" s="18" t="s">
        <v>9</v>
      </c>
    </row>
    <row r="9" spans="1:27">
      <c r="B9" s="2" t="s">
        <v>10</v>
      </c>
      <c r="C9" s="3" t="s">
        <v>11</v>
      </c>
      <c r="D9" s="8"/>
      <c r="E9" s="9"/>
      <c r="F9" s="9"/>
      <c r="H9" s="10" t="s">
        <v>12</v>
      </c>
    </row>
    <row r="10" spans="1:27">
      <c r="C10" s="3" t="s">
        <v>13</v>
      </c>
      <c r="D10" s="8"/>
      <c r="E10" s="9"/>
      <c r="F10" s="9"/>
      <c r="H10" s="10" t="s">
        <v>14</v>
      </c>
    </row>
    <row r="11" spans="1:27">
      <c r="C11" s="3" t="s">
        <v>15</v>
      </c>
      <c r="D11" s="8"/>
      <c r="E11" s="9"/>
      <c r="F11" s="9"/>
      <c r="H11" s="10" t="s">
        <v>16</v>
      </c>
    </row>
    <row r="12" spans="1:27">
      <c r="C12" s="3" t="s">
        <v>17</v>
      </c>
      <c r="D12" s="8"/>
      <c r="E12" s="9"/>
      <c r="F12" s="9"/>
      <c r="H12" s="10" t="s">
        <v>18</v>
      </c>
    </row>
    <row r="13" spans="1:27" ht="15" thickBot="1">
      <c r="C13" s="3" t="s">
        <v>19</v>
      </c>
      <c r="D13" s="8"/>
      <c r="E13" s="9"/>
      <c r="F13" s="9"/>
      <c r="H13" s="10" t="s">
        <v>20</v>
      </c>
    </row>
    <row r="14" spans="1:27">
      <c r="A14" s="11"/>
      <c r="B14" s="12">
        <v>1</v>
      </c>
      <c r="C14" s="13" t="s">
        <v>145</v>
      </c>
      <c r="D14" s="19" t="s">
        <v>26</v>
      </c>
      <c r="E14" s="20"/>
      <c r="F14" s="20"/>
      <c r="G14" s="16">
        <v>422</v>
      </c>
      <c r="H14" s="21"/>
      <c r="I14" s="18">
        <f>G14*H14</f>
        <v>0</v>
      </c>
      <c r="J14">
        <v>1</v>
      </c>
    </row>
    <row r="15" spans="1:27">
      <c r="D15" s="22" t="str">
        <f>SUBSTITUTE("Sp.mat: 0.00%",".",IF(VALUE("1.2")=1.2,".",","),2)</f>
        <v>Sp.mat: 0,00%</v>
      </c>
      <c r="F15" s="22" t="str">
        <f>SUBSTITUTE("Sp.man: 0.00%",".",IF(VALUE("1.2")=1.2,".",","),2)</f>
        <v>Sp.man: 0,00%</v>
      </c>
      <c r="G15" s="22" t="str">
        <f>SUBSTITUTE("Sp.uti: 0.00%",".",IF(VALUE("1.2")=1.2,".",","),2)</f>
        <v>Sp.uti: 0,00%</v>
      </c>
      <c r="I15" s="4">
        <f>G14*H15</f>
        <v>0</v>
      </c>
      <c r="J15">
        <v>2</v>
      </c>
    </row>
    <row r="16" spans="1:27">
      <c r="A16" s="41" t="s">
        <v>146</v>
      </c>
      <c r="B16" s="42"/>
      <c r="C16" s="42"/>
      <c r="D16" s="42"/>
      <c r="E16" s="42"/>
      <c r="F16" s="42"/>
      <c r="G16" s="42"/>
      <c r="I16" s="4">
        <f>G14*H16</f>
        <v>0</v>
      </c>
      <c r="J16">
        <v>3</v>
      </c>
      <c r="K16" s="4">
        <v>0</v>
      </c>
      <c r="L16" s="4">
        <v>1694.33</v>
      </c>
      <c r="M16" s="4">
        <f>I16-K16-L16</f>
        <v>-1694.33</v>
      </c>
    </row>
    <row r="17" spans="1:19">
      <c r="A17" s="42"/>
      <c r="B17" s="42"/>
      <c r="C17" s="42"/>
      <c r="D17" s="42"/>
      <c r="E17" s="42"/>
      <c r="F17" s="42"/>
      <c r="G17" s="42"/>
      <c r="I17" s="4">
        <f>G14*H17</f>
        <v>0</v>
      </c>
      <c r="J17">
        <v>4</v>
      </c>
      <c r="N17" s="4">
        <f>IF(ISERR(SEARCH("TRA* 82",C14)),IF(Q17+R17+S17=0,0,I17*(Q17/(Q17+R17+S17))),I17)</f>
        <v>0</v>
      </c>
      <c r="O17" s="4">
        <f>IF(ISERR(SEARCH("TRA* 82",C14)),IF(Q17+R17+S17=0,0,I17*(R17/(Q17+R17+S17))),0)</f>
        <v>0</v>
      </c>
      <c r="P17" s="4">
        <f>IF(ISERR(SEARCH("TRA* 82",C14)),I17-N17-O17,0)</f>
        <v>0</v>
      </c>
      <c r="Q17" s="4">
        <v>0</v>
      </c>
      <c r="R17" s="4">
        <v>0</v>
      </c>
      <c r="S17" s="4">
        <v>0</v>
      </c>
    </row>
    <row r="18" spans="1:19">
      <c r="A18" s="39" t="s">
        <v>24</v>
      </c>
      <c r="B18" s="40"/>
      <c r="C18" s="40"/>
      <c r="D18" s="40"/>
      <c r="E18" s="40"/>
      <c r="F18" s="40"/>
      <c r="G18" s="40"/>
      <c r="H18" s="25">
        <f>H14+H15+H16+H17</f>
        <v>0</v>
      </c>
      <c r="I18" s="26">
        <f>I14+I15+I16+I17</f>
        <v>0</v>
      </c>
      <c r="J18">
        <v>5</v>
      </c>
    </row>
    <row r="19" spans="1:19">
      <c r="B19" s="2">
        <v>2</v>
      </c>
      <c r="C19" s="3" t="s">
        <v>147</v>
      </c>
      <c r="D19" s="5" t="s">
        <v>26</v>
      </c>
      <c r="G19" s="6">
        <v>26</v>
      </c>
      <c r="I19" s="4">
        <f>G19*H19</f>
        <v>0</v>
      </c>
      <c r="J19">
        <v>1</v>
      </c>
    </row>
    <row r="20" spans="1:19">
      <c r="D20" s="22" t="str">
        <f>SUBSTITUTE("Sp.mat: 0.00%",".",IF(VALUE("1.2")=1.2,".",","),2)</f>
        <v>Sp.mat: 0,00%</v>
      </c>
      <c r="F20" s="22" t="str">
        <f>SUBSTITUTE("Sp.man: 0.00%",".",IF(VALUE("1.2")=1.2,".",","),2)</f>
        <v>Sp.man: 0,00%</v>
      </c>
      <c r="G20" s="22" t="str">
        <f>SUBSTITUTE("Sp.uti: 0.00%",".",IF(VALUE("1.2")=1.2,".",","),2)</f>
        <v>Sp.uti: 0,00%</v>
      </c>
      <c r="I20" s="4">
        <f>G19*H20</f>
        <v>0</v>
      </c>
      <c r="J20">
        <v>2</v>
      </c>
    </row>
    <row r="21" spans="1:19">
      <c r="A21" s="41" t="s">
        <v>148</v>
      </c>
      <c r="B21" s="42"/>
      <c r="C21" s="42"/>
      <c r="D21" s="42"/>
      <c r="E21" s="42"/>
      <c r="F21" s="42"/>
      <c r="G21" s="42"/>
      <c r="I21" s="4">
        <f>G19*H21</f>
        <v>0</v>
      </c>
      <c r="J21">
        <v>3</v>
      </c>
      <c r="K21" s="4">
        <v>0</v>
      </c>
      <c r="L21" s="4">
        <v>104.39</v>
      </c>
      <c r="M21" s="4">
        <f>I21-K21-L21</f>
        <v>-104.39</v>
      </c>
    </row>
    <row r="22" spans="1:19">
      <c r="A22" s="42"/>
      <c r="B22" s="42"/>
      <c r="C22" s="42"/>
      <c r="D22" s="42"/>
      <c r="E22" s="42"/>
      <c r="F22" s="42"/>
      <c r="G22" s="42"/>
      <c r="I22" s="4">
        <f>G19*H22</f>
        <v>0</v>
      </c>
      <c r="J22">
        <v>4</v>
      </c>
      <c r="N22" s="4">
        <f>IF(ISERR(SEARCH("TRA* 82",C19)),IF(Q22+R22+S22=0,0,I22*(Q22/(Q22+R22+S22))),I22)</f>
        <v>0</v>
      </c>
      <c r="O22" s="4">
        <f>IF(ISERR(SEARCH("TRA* 82",C19)),IF(Q22+R22+S22=0,0,I22*(R22/(Q22+R22+S22))),0)</f>
        <v>0</v>
      </c>
      <c r="P22" s="4">
        <f>IF(ISERR(SEARCH("TRA* 82",C19)),I22-N22-O22,0)</f>
        <v>0</v>
      </c>
      <c r="Q22" s="4">
        <v>0</v>
      </c>
      <c r="R22" s="4">
        <v>0</v>
      </c>
      <c r="S22" s="4">
        <v>0</v>
      </c>
    </row>
    <row r="23" spans="1:19">
      <c r="A23" s="39" t="s">
        <v>24</v>
      </c>
      <c r="B23" s="40"/>
      <c r="C23" s="40"/>
      <c r="D23" s="40"/>
      <c r="E23" s="40"/>
      <c r="F23" s="40"/>
      <c r="G23" s="40"/>
      <c r="H23" s="25">
        <f>H19+H20+H21+H22</f>
        <v>0</v>
      </c>
      <c r="I23" s="26">
        <f>I19+I20+I21+I22</f>
        <v>0</v>
      </c>
      <c r="J23">
        <v>5</v>
      </c>
    </row>
    <row r="24" spans="1:19">
      <c r="B24" s="2">
        <v>3</v>
      </c>
      <c r="C24" s="3" t="s">
        <v>69</v>
      </c>
      <c r="D24" s="5" t="s">
        <v>26</v>
      </c>
      <c r="G24" s="6">
        <v>462</v>
      </c>
      <c r="I24" s="4">
        <f>G24*H24</f>
        <v>0</v>
      </c>
      <c r="J24">
        <v>1</v>
      </c>
    </row>
    <row r="25" spans="1:19">
      <c r="D25" s="22" t="str">
        <f>SUBSTITUTE("Sp.mat: 0.00%",".",IF(VALUE("1.2")=1.2,".",","),2)</f>
        <v>Sp.mat: 0,00%</v>
      </c>
      <c r="F25" s="22" t="str">
        <f>SUBSTITUTE("Sp.man: 0.00%",".",IF(VALUE("1.2")=1.2,".",","),2)</f>
        <v>Sp.man: 0,00%</v>
      </c>
      <c r="G25" s="22" t="str">
        <f>SUBSTITUTE("Sp.uti: 0.00%",".",IF(VALUE("1.2")=1.2,".",","),2)</f>
        <v>Sp.uti: 0,00%</v>
      </c>
      <c r="I25" s="4">
        <f>G24*H25</f>
        <v>0</v>
      </c>
      <c r="J25">
        <v>2</v>
      </c>
    </row>
    <row r="26" spans="1:19">
      <c r="A26" s="41" t="s">
        <v>70</v>
      </c>
      <c r="B26" s="42"/>
      <c r="C26" s="42"/>
      <c r="D26" s="42"/>
      <c r="E26" s="42"/>
      <c r="F26" s="42"/>
      <c r="G26" s="42"/>
      <c r="I26" s="4">
        <f>G24*H26</f>
        <v>0</v>
      </c>
      <c r="J26">
        <v>3</v>
      </c>
      <c r="K26" s="4">
        <v>0</v>
      </c>
      <c r="L26" s="4">
        <v>0</v>
      </c>
      <c r="M26" s="4">
        <f>I26-K26-L26</f>
        <v>0</v>
      </c>
    </row>
    <row r="27" spans="1:19">
      <c r="A27" s="42"/>
      <c r="B27" s="42"/>
      <c r="C27" s="42"/>
      <c r="D27" s="42"/>
      <c r="E27" s="42"/>
      <c r="F27" s="42"/>
      <c r="G27" s="42"/>
      <c r="I27" s="4">
        <f>G24*H27</f>
        <v>0</v>
      </c>
      <c r="J27">
        <v>4</v>
      </c>
      <c r="N27" s="4">
        <f>IF(ISERR(SEARCH("TRA* 82",C24)),IF(Q27+R27+S27=0,0,I27*(Q27/(Q27+R27+S27))),I27)</f>
        <v>0</v>
      </c>
      <c r="O27" s="4">
        <f>IF(ISERR(SEARCH("TRA* 82",C24)),IF(Q27+R27+S27=0,0,I27*(R27/(Q27+R27+S27))),0)</f>
        <v>0</v>
      </c>
      <c r="P27" s="4">
        <f>IF(ISERR(SEARCH("TRA* 82",C24)),I27-N27-O27,0)</f>
        <v>0</v>
      </c>
      <c r="Q27" s="4">
        <v>0</v>
      </c>
      <c r="R27" s="4">
        <v>0</v>
      </c>
      <c r="S27" s="4">
        <v>0</v>
      </c>
    </row>
    <row r="28" spans="1:19">
      <c r="A28" s="39" t="s">
        <v>24</v>
      </c>
      <c r="B28" s="40"/>
      <c r="C28" s="40"/>
      <c r="D28" s="40"/>
      <c r="E28" s="40"/>
      <c r="F28" s="40"/>
      <c r="G28" s="40"/>
      <c r="H28" s="25">
        <f>H24+H25+H26+H27</f>
        <v>0</v>
      </c>
      <c r="I28" s="26">
        <f>I24+I25+I26+I27</f>
        <v>0</v>
      </c>
      <c r="J28">
        <v>5</v>
      </c>
    </row>
    <row r="29" spans="1:19">
      <c r="B29" s="2">
        <v>4</v>
      </c>
      <c r="C29" s="3" t="s">
        <v>149</v>
      </c>
      <c r="D29" s="5" t="s">
        <v>43</v>
      </c>
      <c r="G29" s="6">
        <v>2410</v>
      </c>
      <c r="I29" s="4">
        <f>G29*H29</f>
        <v>0</v>
      </c>
      <c r="J29">
        <v>1</v>
      </c>
    </row>
    <row r="30" spans="1:19">
      <c r="D30" s="22" t="str">
        <f>SUBSTITUTE("Sp.mat: 0.00%",".",IF(VALUE("1.2")=1.2,".",","),2)</f>
        <v>Sp.mat: 0,00%</v>
      </c>
      <c r="F30" s="22" t="str">
        <f>SUBSTITUTE("Sp.man: 0.00%",".",IF(VALUE("1.2")=1.2,".",","),2)</f>
        <v>Sp.man: 0,00%</v>
      </c>
      <c r="G30" s="22" t="str">
        <f>SUBSTITUTE("Sp.uti: 0.00%",".",IF(VALUE("1.2")=1.2,".",","),2)</f>
        <v>Sp.uti: 0,00%</v>
      </c>
      <c r="I30" s="4">
        <f>G29*H30</f>
        <v>0</v>
      </c>
      <c r="J30">
        <v>2</v>
      </c>
    </row>
    <row r="31" spans="1:19">
      <c r="A31" s="41" t="s">
        <v>150</v>
      </c>
      <c r="B31" s="42"/>
      <c r="C31" s="42"/>
      <c r="D31" s="42"/>
      <c r="E31" s="42"/>
      <c r="F31" s="42"/>
      <c r="G31" s="42"/>
      <c r="I31" s="4">
        <f>G29*H31</f>
        <v>0</v>
      </c>
      <c r="J31">
        <v>3</v>
      </c>
      <c r="K31" s="4">
        <v>0</v>
      </c>
      <c r="L31" s="4">
        <v>0</v>
      </c>
      <c r="M31" s="4">
        <f>I31-K31-L31</f>
        <v>0</v>
      </c>
    </row>
    <row r="32" spans="1:19">
      <c r="A32" s="42"/>
      <c r="B32" s="42"/>
      <c r="C32" s="42"/>
      <c r="D32" s="42"/>
      <c r="E32" s="42"/>
      <c r="F32" s="42"/>
      <c r="G32" s="42"/>
      <c r="I32" s="4">
        <f>G29*H32</f>
        <v>0</v>
      </c>
      <c r="J32">
        <v>4</v>
      </c>
      <c r="N32" s="4">
        <f>IF(ISERR(SEARCH("TRA* 82",C29)),IF(Q32+R32+S32=0,0,I32*(Q32/(Q32+R32+S32))),I32)</f>
        <v>0</v>
      </c>
      <c r="O32" s="4">
        <f>IF(ISERR(SEARCH("TRA* 82",C29)),IF(Q32+R32+S32=0,0,I32*(R32/(Q32+R32+S32))),0)</f>
        <v>0</v>
      </c>
      <c r="P32" s="4">
        <f>IF(ISERR(SEARCH("TRA* 82",C29)),I32-N32-O32,0)</f>
        <v>0</v>
      </c>
      <c r="Q32" s="4">
        <v>0</v>
      </c>
      <c r="R32" s="4">
        <v>0</v>
      </c>
      <c r="S32" s="4">
        <v>0</v>
      </c>
    </row>
    <row r="33" spans="1:19">
      <c r="A33" s="39" t="s">
        <v>24</v>
      </c>
      <c r="B33" s="40"/>
      <c r="C33" s="40"/>
      <c r="D33" s="40"/>
      <c r="E33" s="40"/>
      <c r="F33" s="40"/>
      <c r="G33" s="40"/>
      <c r="H33" s="25">
        <f>H29+H30+H31+H32</f>
        <v>0</v>
      </c>
      <c r="I33" s="26">
        <f>I29+I30+I31+I32</f>
        <v>0</v>
      </c>
      <c r="J33">
        <v>5</v>
      </c>
    </row>
    <row r="34" spans="1:19">
      <c r="B34" s="2">
        <v>5</v>
      </c>
      <c r="C34" s="3" t="s">
        <v>151</v>
      </c>
      <c r="D34" s="5" t="s">
        <v>43</v>
      </c>
      <c r="G34" s="6">
        <v>25</v>
      </c>
      <c r="I34" s="4">
        <f>G34*H34</f>
        <v>0</v>
      </c>
      <c r="J34">
        <v>1</v>
      </c>
    </row>
    <row r="35" spans="1:19">
      <c r="D35" s="22" t="str">
        <f>SUBSTITUTE("Sp.mat: 0.00%",".",IF(VALUE("1.2")=1.2,".",","),2)</f>
        <v>Sp.mat: 0,00%</v>
      </c>
      <c r="F35" s="22" t="str">
        <f>SUBSTITUTE("Sp.man: 0.00%",".",IF(VALUE("1.2")=1.2,".",","),2)</f>
        <v>Sp.man: 0,00%</v>
      </c>
      <c r="G35" s="22" t="str">
        <f>SUBSTITUTE("Sp.uti: 0.00%",".",IF(VALUE("1.2")=1.2,".",","),2)</f>
        <v>Sp.uti: 0,00%</v>
      </c>
      <c r="I35" s="4">
        <f>G34*H35</f>
        <v>0</v>
      </c>
      <c r="J35">
        <v>2</v>
      </c>
    </row>
    <row r="36" spans="1:19">
      <c r="A36" s="41" t="s">
        <v>152</v>
      </c>
      <c r="B36" s="42"/>
      <c r="C36" s="42"/>
      <c r="D36" s="42"/>
      <c r="E36" s="42"/>
      <c r="F36" s="42"/>
      <c r="G36" s="42"/>
      <c r="I36" s="4">
        <f>G34*H36</f>
        <v>0</v>
      </c>
      <c r="J36">
        <v>3</v>
      </c>
      <c r="K36" s="4">
        <v>0</v>
      </c>
      <c r="L36" s="4">
        <v>0</v>
      </c>
      <c r="M36" s="4">
        <f>I36-K36-L36</f>
        <v>0</v>
      </c>
    </row>
    <row r="37" spans="1:19">
      <c r="A37" s="42"/>
      <c r="B37" s="42"/>
      <c r="C37" s="42"/>
      <c r="D37" s="42"/>
      <c r="E37" s="42"/>
      <c r="F37" s="42"/>
      <c r="G37" s="42"/>
      <c r="I37" s="4">
        <f>G34*H37</f>
        <v>0</v>
      </c>
      <c r="J37">
        <v>4</v>
      </c>
      <c r="N37" s="4">
        <f>IF(ISERR(SEARCH("TRA* 82",C34)),IF(Q37+R37+S37=0,0,I37*(Q37/(Q37+R37+S37))),I37)</f>
        <v>0</v>
      </c>
      <c r="O37" s="4">
        <f>IF(ISERR(SEARCH("TRA* 82",C34)),IF(Q37+R37+S37=0,0,I37*(R37/(Q37+R37+S37))),0)</f>
        <v>0</v>
      </c>
      <c r="P37" s="4">
        <f>IF(ISERR(SEARCH("TRA* 82",C34)),I37-N37-O37,0)</f>
        <v>0</v>
      </c>
      <c r="Q37" s="4">
        <v>0</v>
      </c>
      <c r="R37" s="4">
        <v>0</v>
      </c>
      <c r="S37" s="4">
        <v>0</v>
      </c>
    </row>
    <row r="38" spans="1:19">
      <c r="A38" s="39" t="s">
        <v>24</v>
      </c>
      <c r="B38" s="40"/>
      <c r="C38" s="40"/>
      <c r="D38" s="40"/>
      <c r="E38" s="40"/>
      <c r="F38" s="40"/>
      <c r="G38" s="40"/>
      <c r="H38" s="25">
        <f>H34+H35+H36+H37</f>
        <v>0</v>
      </c>
      <c r="I38" s="26">
        <f>I34+I35+I36+I37</f>
        <v>0</v>
      </c>
      <c r="J38">
        <v>5</v>
      </c>
    </row>
    <row r="39" spans="1:19">
      <c r="B39" s="2">
        <v>6</v>
      </c>
      <c r="C39" s="3" t="s">
        <v>153</v>
      </c>
      <c r="D39" s="5" t="s">
        <v>43</v>
      </c>
      <c r="G39" s="6">
        <v>120</v>
      </c>
      <c r="I39" s="4">
        <f>G39*H39</f>
        <v>0</v>
      </c>
      <c r="J39">
        <v>1</v>
      </c>
    </row>
    <row r="40" spans="1:19">
      <c r="D40" s="22" t="str">
        <f>SUBSTITUTE("Sp.mat: 0.00%",".",IF(VALUE("1.2")=1.2,".",","),2)</f>
        <v>Sp.mat: 0,00%</v>
      </c>
      <c r="F40" s="22" t="str">
        <f>SUBSTITUTE("Sp.man: 0.00%",".",IF(VALUE("1.2")=1.2,".",","),2)</f>
        <v>Sp.man: 0,00%</v>
      </c>
      <c r="G40" s="22" t="str">
        <f>SUBSTITUTE("Sp.uti: 0.00%",".",IF(VALUE("1.2")=1.2,".",","),2)</f>
        <v>Sp.uti: 0,00%</v>
      </c>
      <c r="I40" s="4">
        <f>G39*H40</f>
        <v>0</v>
      </c>
      <c r="J40">
        <v>2</v>
      </c>
    </row>
    <row r="41" spans="1:19">
      <c r="A41" s="41" t="s">
        <v>154</v>
      </c>
      <c r="B41" s="42"/>
      <c r="C41" s="42"/>
      <c r="D41" s="42"/>
      <c r="E41" s="42"/>
      <c r="F41" s="42"/>
      <c r="G41" s="42"/>
      <c r="I41" s="4">
        <f>G39*H41</f>
        <v>0</v>
      </c>
      <c r="J41">
        <v>3</v>
      </c>
      <c r="K41" s="4">
        <v>0</v>
      </c>
      <c r="L41" s="4">
        <v>0</v>
      </c>
      <c r="M41" s="4">
        <f>I41-K41-L41</f>
        <v>0</v>
      </c>
    </row>
    <row r="42" spans="1:19">
      <c r="A42" s="42"/>
      <c r="B42" s="42"/>
      <c r="C42" s="42"/>
      <c r="D42" s="42"/>
      <c r="E42" s="42"/>
      <c r="F42" s="42"/>
      <c r="G42" s="42"/>
      <c r="I42" s="4">
        <f>G39*H42</f>
        <v>0</v>
      </c>
      <c r="J42">
        <v>4</v>
      </c>
      <c r="N42" s="4">
        <f>IF(ISERR(SEARCH("TRA* 82",C39)),IF(Q42+R42+S42=0,0,I42*(Q42/(Q42+R42+S42))),I42)</f>
        <v>0</v>
      </c>
      <c r="O42" s="4">
        <f>IF(ISERR(SEARCH("TRA* 82",C39)),IF(Q42+R42+S42=0,0,I42*(R42/(Q42+R42+S42))),0)</f>
        <v>0</v>
      </c>
      <c r="P42" s="4">
        <f>IF(ISERR(SEARCH("TRA* 82",C39)),I42-N42-O42,0)</f>
        <v>0</v>
      </c>
      <c r="Q42" s="4">
        <v>0</v>
      </c>
      <c r="R42" s="4">
        <v>0</v>
      </c>
      <c r="S42" s="4">
        <v>0</v>
      </c>
    </row>
    <row r="43" spans="1:19">
      <c r="A43" s="39" t="s">
        <v>24</v>
      </c>
      <c r="B43" s="40"/>
      <c r="C43" s="40"/>
      <c r="D43" s="40"/>
      <c r="E43" s="40"/>
      <c r="F43" s="40"/>
      <c r="G43" s="40"/>
      <c r="H43" s="25">
        <f>H39+H40+H41+H42</f>
        <v>0</v>
      </c>
      <c r="I43" s="26">
        <f>I39+I40+I41+I42</f>
        <v>0</v>
      </c>
      <c r="J43">
        <v>5</v>
      </c>
    </row>
    <row r="44" spans="1:19">
      <c r="B44" s="2">
        <v>7</v>
      </c>
      <c r="C44" s="3" t="s">
        <v>75</v>
      </c>
      <c r="D44" s="5" t="s">
        <v>76</v>
      </c>
      <c r="G44" s="6">
        <v>6</v>
      </c>
      <c r="I44" s="4">
        <f>G44*H44</f>
        <v>0</v>
      </c>
      <c r="J44">
        <v>1</v>
      </c>
    </row>
    <row r="45" spans="1:19">
      <c r="D45" s="22" t="str">
        <f>SUBSTITUTE("Sp.mat: 0.00%",".",IF(VALUE("1.2")=1.2,".",","),2)</f>
        <v>Sp.mat: 0,00%</v>
      </c>
      <c r="F45" s="22" t="str">
        <f>SUBSTITUTE("Sp.man: 0.00%",".",IF(VALUE("1.2")=1.2,".",","),2)</f>
        <v>Sp.man: 0,00%</v>
      </c>
      <c r="G45" s="22" t="str">
        <f>SUBSTITUTE("Sp.uti: 0.00%",".",IF(VALUE("1.2")=1.2,".",","),2)</f>
        <v>Sp.uti: 0,00%</v>
      </c>
      <c r="I45" s="4">
        <f>G44*H45</f>
        <v>0</v>
      </c>
      <c r="J45">
        <v>2</v>
      </c>
    </row>
    <row r="46" spans="1:19">
      <c r="A46" s="41" t="s">
        <v>77</v>
      </c>
      <c r="B46" s="42"/>
      <c r="C46" s="42"/>
      <c r="D46" s="42"/>
      <c r="E46" s="42"/>
      <c r="F46" s="42"/>
      <c r="G46" s="42"/>
      <c r="I46" s="4">
        <f>G44*H46</f>
        <v>0</v>
      </c>
      <c r="J46">
        <v>3</v>
      </c>
      <c r="K46" s="4">
        <v>0</v>
      </c>
      <c r="L46" s="4">
        <v>0</v>
      </c>
      <c r="M46" s="4">
        <f>I46-K46-L46</f>
        <v>0</v>
      </c>
    </row>
    <row r="47" spans="1:19">
      <c r="A47" s="42"/>
      <c r="B47" s="42"/>
      <c r="C47" s="42"/>
      <c r="D47" s="42"/>
      <c r="E47" s="42"/>
      <c r="F47" s="42"/>
      <c r="G47" s="42"/>
      <c r="I47" s="4">
        <f>G44*H47</f>
        <v>0</v>
      </c>
      <c r="J47">
        <v>4</v>
      </c>
      <c r="N47" s="4">
        <f>IF(ISERR(SEARCH("TRA* 82",C44)),IF(Q47+R47+S47=0,0,I47*(Q47/(Q47+R47+S47))),I47)</f>
        <v>0</v>
      </c>
      <c r="O47" s="4">
        <f>IF(ISERR(SEARCH("TRA* 82",C44)),IF(Q47+R47+S47=0,0,I47*(R47/(Q47+R47+S47))),0)</f>
        <v>0</v>
      </c>
      <c r="P47" s="4">
        <f>IF(ISERR(SEARCH("TRA* 82",C44)),I47-N47-O47,0)</f>
        <v>0</v>
      </c>
      <c r="Q47" s="4">
        <v>0</v>
      </c>
      <c r="R47" s="4">
        <v>0</v>
      </c>
      <c r="S47" s="4">
        <v>0</v>
      </c>
    </row>
    <row r="48" spans="1:19">
      <c r="A48" s="39" t="s">
        <v>24</v>
      </c>
      <c r="B48" s="40"/>
      <c r="C48" s="40"/>
      <c r="D48" s="40"/>
      <c r="E48" s="40"/>
      <c r="F48" s="40"/>
      <c r="G48" s="40"/>
      <c r="H48" s="25">
        <f>H44+H45+H46+H47</f>
        <v>0</v>
      </c>
      <c r="I48" s="26">
        <f>I44+I45+I46+I47</f>
        <v>0</v>
      </c>
      <c r="J48">
        <v>5</v>
      </c>
    </row>
    <row r="49" spans="1:19">
      <c r="B49" s="2">
        <v>8</v>
      </c>
      <c r="C49" s="3" t="s">
        <v>78</v>
      </c>
      <c r="D49" s="5" t="s">
        <v>79</v>
      </c>
      <c r="G49" s="6">
        <v>1728</v>
      </c>
      <c r="I49" s="4">
        <f>G49*H49</f>
        <v>0</v>
      </c>
      <c r="J49">
        <v>1</v>
      </c>
    </row>
    <row r="50" spans="1:19">
      <c r="D50" s="22" t="str">
        <f>SUBSTITUTE("Sp.mat: 0.00%",".",IF(VALUE("1.2")=1.2,".",","),2)</f>
        <v>Sp.mat: 0,00%</v>
      </c>
      <c r="F50" s="22" t="str">
        <f>SUBSTITUTE("Sp.man: 0.00%",".",IF(VALUE("1.2")=1.2,".",","),2)</f>
        <v>Sp.man: 0,00%</v>
      </c>
      <c r="G50" s="22" t="str">
        <f>SUBSTITUTE("Sp.uti: 0.00%",".",IF(VALUE("1.2")=1.2,".",","),2)</f>
        <v>Sp.uti: 0,00%</v>
      </c>
      <c r="I50" s="4">
        <f>G49*H50</f>
        <v>0</v>
      </c>
      <c r="J50">
        <v>2</v>
      </c>
    </row>
    <row r="51" spans="1:19">
      <c r="A51" s="41" t="s">
        <v>80</v>
      </c>
      <c r="B51" s="42"/>
      <c r="C51" s="42"/>
      <c r="D51" s="42"/>
      <c r="E51" s="42"/>
      <c r="F51" s="42"/>
      <c r="G51" s="42"/>
      <c r="I51" s="4">
        <f>G49*H51</f>
        <v>0</v>
      </c>
      <c r="J51">
        <v>3</v>
      </c>
      <c r="K51" s="4">
        <v>0</v>
      </c>
      <c r="L51" s="4">
        <v>0</v>
      </c>
      <c r="M51" s="4">
        <f>I51-K51-L51</f>
        <v>0</v>
      </c>
    </row>
    <row r="52" spans="1:19">
      <c r="A52" s="42"/>
      <c r="B52" s="42"/>
      <c r="C52" s="42"/>
      <c r="D52" s="42"/>
      <c r="E52" s="42"/>
      <c r="F52" s="42"/>
      <c r="G52" s="42"/>
      <c r="I52" s="4">
        <f>G49*H52</f>
        <v>0</v>
      </c>
      <c r="J52">
        <v>4</v>
      </c>
      <c r="N52" s="4">
        <f>IF(ISERR(SEARCH("TRA* 82",C49)),IF(Q52+R52+S52=0,0,I52*(Q52/(Q52+R52+S52))),I52)</f>
        <v>0</v>
      </c>
      <c r="O52" s="4">
        <f>IF(ISERR(SEARCH("TRA* 82",C49)),IF(Q52+R52+S52=0,0,I52*(R52/(Q52+R52+S52))),0)</f>
        <v>0</v>
      </c>
      <c r="P52" s="4">
        <f>IF(ISERR(SEARCH("TRA* 82",C49)),I52-N52-O52,0)</f>
        <v>0</v>
      </c>
      <c r="Q52" s="4">
        <v>0</v>
      </c>
      <c r="R52" s="4">
        <v>0</v>
      </c>
      <c r="S52" s="4">
        <v>0</v>
      </c>
    </row>
    <row r="53" spans="1:19">
      <c r="A53" s="39" t="s">
        <v>24</v>
      </c>
      <c r="B53" s="40"/>
      <c r="C53" s="40"/>
      <c r="D53" s="40"/>
      <c r="E53" s="40"/>
      <c r="F53" s="40"/>
      <c r="G53" s="40"/>
      <c r="H53" s="25">
        <f>H49+H50+H51+H52</f>
        <v>0</v>
      </c>
      <c r="I53" s="26">
        <f>I49+I50+I51+I52</f>
        <v>0</v>
      </c>
      <c r="J53">
        <v>5</v>
      </c>
    </row>
    <row r="54" spans="1:19">
      <c r="B54" s="2">
        <v>9</v>
      </c>
      <c r="C54" s="3" t="s">
        <v>81</v>
      </c>
      <c r="D54" s="5" t="s">
        <v>76</v>
      </c>
      <c r="G54" s="6">
        <v>6</v>
      </c>
      <c r="I54" s="4">
        <f>G54*H54</f>
        <v>0</v>
      </c>
      <c r="J54">
        <v>1</v>
      </c>
    </row>
    <row r="55" spans="1:19">
      <c r="D55" s="22" t="str">
        <f>SUBSTITUTE("Sp.mat: 0.00%",".",IF(VALUE("1.2")=1.2,".",","),2)</f>
        <v>Sp.mat: 0,00%</v>
      </c>
      <c r="F55" s="22" t="str">
        <f>SUBSTITUTE("Sp.man: 0.00%",".",IF(VALUE("1.2")=1.2,".",","),2)</f>
        <v>Sp.man: 0,00%</v>
      </c>
      <c r="G55" s="22" t="str">
        <f>SUBSTITUTE("Sp.uti: 0.00%",".",IF(VALUE("1.2")=1.2,".",","),2)</f>
        <v>Sp.uti: 0,00%</v>
      </c>
      <c r="I55" s="4">
        <f>G54*H55</f>
        <v>0</v>
      </c>
      <c r="J55">
        <v>2</v>
      </c>
    </row>
    <row r="56" spans="1:19">
      <c r="A56" s="41" t="s">
        <v>82</v>
      </c>
      <c r="B56" s="42"/>
      <c r="C56" s="42"/>
      <c r="D56" s="42"/>
      <c r="E56" s="42"/>
      <c r="F56" s="42"/>
      <c r="G56" s="42"/>
      <c r="I56" s="4">
        <f>G54*H56</f>
        <v>0</v>
      </c>
      <c r="J56">
        <v>3</v>
      </c>
      <c r="K56" s="4">
        <v>20.64</v>
      </c>
      <c r="L56" s="4">
        <v>0</v>
      </c>
      <c r="M56" s="4">
        <f>I56-K56-L56</f>
        <v>-20.64</v>
      </c>
    </row>
    <row r="57" spans="1:19">
      <c r="A57" s="42"/>
      <c r="B57" s="42"/>
      <c r="C57" s="42"/>
      <c r="D57" s="42"/>
      <c r="E57" s="42"/>
      <c r="F57" s="42"/>
      <c r="G57" s="42"/>
      <c r="I57" s="4">
        <f>G54*H57</f>
        <v>0</v>
      </c>
      <c r="J57">
        <v>4</v>
      </c>
      <c r="N57" s="4">
        <f>IF(ISERR(SEARCH("TRA* 82",C54)),IF(Q57+R57+S57=0,0,I57*(Q57/(Q57+R57+S57))),I57)</f>
        <v>0</v>
      </c>
      <c r="O57" s="4">
        <f>IF(ISERR(SEARCH("TRA* 82",C54)),IF(Q57+R57+S57=0,0,I57*(R57/(Q57+R57+S57))),0)</f>
        <v>0</v>
      </c>
      <c r="P57" s="4">
        <f>IF(ISERR(SEARCH("TRA* 82",C54)),I57-N57-O57,0)</f>
        <v>0</v>
      </c>
      <c r="Q57" s="4">
        <v>0</v>
      </c>
      <c r="R57" s="4">
        <v>0</v>
      </c>
      <c r="S57" s="4">
        <v>0</v>
      </c>
    </row>
    <row r="58" spans="1:19">
      <c r="A58" s="39" t="s">
        <v>24</v>
      </c>
      <c r="B58" s="40"/>
      <c r="C58" s="40"/>
      <c r="D58" s="40"/>
      <c r="E58" s="40"/>
      <c r="F58" s="40"/>
      <c r="G58" s="40"/>
      <c r="H58" s="25">
        <f>H54+H55+H56+H57</f>
        <v>0</v>
      </c>
      <c r="I58" s="26">
        <f>I54+I55+I56+I57</f>
        <v>0</v>
      </c>
      <c r="J58">
        <v>5</v>
      </c>
    </row>
    <row r="59" spans="1:19">
      <c r="B59" s="2">
        <v>10</v>
      </c>
      <c r="C59" s="3" t="s">
        <v>155</v>
      </c>
      <c r="D59" s="5" t="s">
        <v>84</v>
      </c>
      <c r="G59" s="6">
        <v>38280</v>
      </c>
      <c r="I59" s="4">
        <f>G59*H59</f>
        <v>0</v>
      </c>
      <c r="J59">
        <v>1</v>
      </c>
    </row>
    <row r="60" spans="1:19">
      <c r="D60" s="22" t="str">
        <f>SUBSTITUTE("Sp.mat: 0.00%",".",IF(VALUE("1.2")=1.2,".",","),2)</f>
        <v>Sp.mat: 0,00%</v>
      </c>
      <c r="F60" s="22" t="str">
        <f>SUBSTITUTE("Sp.man: 0.00%",".",IF(VALUE("1.2")=1.2,".",","),2)</f>
        <v>Sp.man: 0,00%</v>
      </c>
      <c r="G60" s="22" t="str">
        <f>SUBSTITUTE("Sp.uti: 0.00%",".",IF(VALUE("1.2")=1.2,".",","),2)</f>
        <v>Sp.uti: 0,00%</v>
      </c>
      <c r="I60" s="4">
        <f>G59*H60</f>
        <v>0</v>
      </c>
      <c r="J60">
        <v>2</v>
      </c>
    </row>
    <row r="61" spans="1:19">
      <c r="A61" s="41" t="s">
        <v>156</v>
      </c>
      <c r="B61" s="42"/>
      <c r="C61" s="42"/>
      <c r="D61" s="42"/>
      <c r="E61" s="42"/>
      <c r="F61" s="42"/>
      <c r="G61" s="42"/>
      <c r="I61" s="4">
        <f>G59*H61</f>
        <v>0</v>
      </c>
      <c r="J61">
        <v>3</v>
      </c>
      <c r="K61" s="4">
        <v>0</v>
      </c>
      <c r="L61" s="4">
        <v>0</v>
      </c>
      <c r="M61" s="4">
        <f>I61-K61-L61</f>
        <v>0</v>
      </c>
    </row>
    <row r="62" spans="1:19">
      <c r="A62" s="42"/>
      <c r="B62" s="42"/>
      <c r="C62" s="42"/>
      <c r="D62" s="42"/>
      <c r="E62" s="42"/>
      <c r="F62" s="42"/>
      <c r="G62" s="42"/>
      <c r="I62" s="4">
        <f>G59*H62</f>
        <v>0</v>
      </c>
      <c r="J62">
        <v>4</v>
      </c>
      <c r="N62" s="4">
        <f>IF(ISERR(SEARCH("TRA* 82",C59)),IF(Q62+R62+S62=0,0,I62*(Q62/(Q62+R62+S62))),I62)</f>
        <v>0</v>
      </c>
      <c r="O62" s="4">
        <f>IF(ISERR(SEARCH("TRA* 82",C59)),IF(Q62+R62+S62=0,0,I62*(R62/(Q62+R62+S62))),0)</f>
        <v>0</v>
      </c>
      <c r="P62" s="4">
        <f>IF(ISERR(SEARCH("TRA* 82",C59)),I62-N62-O62,0)</f>
        <v>0</v>
      </c>
      <c r="Q62" s="4">
        <v>0</v>
      </c>
      <c r="R62" s="4">
        <v>0</v>
      </c>
      <c r="S62" s="4">
        <v>0</v>
      </c>
    </row>
    <row r="63" spans="1:19">
      <c r="A63" s="39" t="s">
        <v>24</v>
      </c>
      <c r="B63" s="40"/>
      <c r="C63" s="40"/>
      <c r="D63" s="40"/>
      <c r="E63" s="40"/>
      <c r="F63" s="40"/>
      <c r="G63" s="40"/>
      <c r="H63" s="25">
        <f>H59+H60+H61+H62</f>
        <v>0</v>
      </c>
      <c r="I63" s="26">
        <f>I59+I60+I61+I62</f>
        <v>0</v>
      </c>
      <c r="J63">
        <v>5</v>
      </c>
    </row>
    <row r="64" spans="1:19">
      <c r="B64" s="2">
        <v>11</v>
      </c>
      <c r="C64" s="3" t="s">
        <v>157</v>
      </c>
      <c r="D64" s="5" t="s">
        <v>84</v>
      </c>
      <c r="G64" s="6">
        <v>7420</v>
      </c>
      <c r="I64" s="4">
        <f>G64*H64</f>
        <v>0</v>
      </c>
      <c r="J64">
        <v>1</v>
      </c>
    </row>
    <row r="65" spans="1:19">
      <c r="D65" s="22" t="str">
        <f>SUBSTITUTE("Sp.mat: 0.00%",".",IF(VALUE("1.2")=1.2,".",","),2)</f>
        <v>Sp.mat: 0,00%</v>
      </c>
      <c r="F65" s="22" t="str">
        <f>SUBSTITUTE("Sp.man: 0.00%",".",IF(VALUE("1.2")=1.2,".",","),2)</f>
        <v>Sp.man: 0,00%</v>
      </c>
      <c r="G65" s="22" t="str">
        <f>SUBSTITUTE("Sp.uti: 0.00%",".",IF(VALUE("1.2")=1.2,".",","),2)</f>
        <v>Sp.uti: 0,00%</v>
      </c>
      <c r="I65" s="4">
        <f>G64*H65</f>
        <v>0</v>
      </c>
      <c r="J65">
        <v>2</v>
      </c>
    </row>
    <row r="66" spans="1:19">
      <c r="A66" s="41" t="s">
        <v>158</v>
      </c>
      <c r="B66" s="42"/>
      <c r="C66" s="42"/>
      <c r="D66" s="42"/>
      <c r="E66" s="42"/>
      <c r="F66" s="42"/>
      <c r="G66" s="42"/>
      <c r="I66" s="4">
        <f>G64*H66</f>
        <v>0</v>
      </c>
      <c r="J66">
        <v>3</v>
      </c>
      <c r="K66" s="4">
        <v>0</v>
      </c>
      <c r="L66" s="4">
        <v>1884.24964</v>
      </c>
      <c r="M66" s="4">
        <f>I66-K66-L66</f>
        <v>-1884.24964</v>
      </c>
    </row>
    <row r="67" spans="1:19">
      <c r="A67" s="42"/>
      <c r="B67" s="42"/>
      <c r="C67" s="42"/>
      <c r="D67" s="42"/>
      <c r="E67" s="42"/>
      <c r="F67" s="42"/>
      <c r="G67" s="42"/>
      <c r="I67" s="4">
        <f>G64*H67</f>
        <v>0</v>
      </c>
      <c r="J67">
        <v>4</v>
      </c>
      <c r="N67" s="4">
        <f>IF(ISERR(SEARCH("TRA* 82",C64)),IF(Q67+R67+S67=0,0,I67*(Q67/(Q67+R67+S67))),I67)</f>
        <v>0</v>
      </c>
      <c r="O67" s="4">
        <f>IF(ISERR(SEARCH("TRA* 82",C64)),IF(Q67+R67+S67=0,0,I67*(R67/(Q67+R67+S67))),0)</f>
        <v>0</v>
      </c>
      <c r="P67" s="4">
        <f>IF(ISERR(SEARCH("TRA* 82",C64)),I67-N67-O67,0)</f>
        <v>0</v>
      </c>
      <c r="Q67" s="4">
        <v>0</v>
      </c>
      <c r="R67" s="4">
        <v>0</v>
      </c>
      <c r="S67" s="4">
        <v>0</v>
      </c>
    </row>
    <row r="68" spans="1:19">
      <c r="A68" s="39" t="s">
        <v>159</v>
      </c>
      <c r="B68" s="40"/>
      <c r="C68" s="40"/>
      <c r="D68" s="40"/>
      <c r="E68" s="40"/>
      <c r="F68" s="40"/>
      <c r="G68" s="40"/>
      <c r="H68" s="25">
        <f>H64+H65+H66+H67</f>
        <v>0</v>
      </c>
      <c r="I68" s="26">
        <f>I64+I65+I66+I67</f>
        <v>0</v>
      </c>
      <c r="J68">
        <v>5</v>
      </c>
    </row>
    <row r="69" spans="1:19">
      <c r="B69" s="2">
        <v>12</v>
      </c>
      <c r="C69" s="3" t="s">
        <v>160</v>
      </c>
      <c r="D69" s="5" t="s">
        <v>84</v>
      </c>
      <c r="G69" s="6">
        <v>23580</v>
      </c>
      <c r="I69" s="4">
        <f>G69*H69</f>
        <v>0</v>
      </c>
      <c r="J69">
        <v>1</v>
      </c>
    </row>
    <row r="70" spans="1:19">
      <c r="D70" s="22" t="str">
        <f>SUBSTITUTE("Sp.mat: 0.00%",".",IF(VALUE("1.2")=1.2,".",","),2)</f>
        <v>Sp.mat: 0,00%</v>
      </c>
      <c r="F70" s="22" t="str">
        <f>SUBSTITUTE("Sp.man: 0.00%",".",IF(VALUE("1.2")=1.2,".",","),2)</f>
        <v>Sp.man: 0,00%</v>
      </c>
      <c r="G70" s="22" t="str">
        <f>SUBSTITUTE("Sp.uti: 0.00%",".",IF(VALUE("1.2")=1.2,".",","),2)</f>
        <v>Sp.uti: 0,00%</v>
      </c>
      <c r="I70" s="4">
        <f>G69*H70</f>
        <v>0</v>
      </c>
      <c r="J70">
        <v>2</v>
      </c>
    </row>
    <row r="71" spans="1:19">
      <c r="A71" s="41" t="s">
        <v>161</v>
      </c>
      <c r="B71" s="42"/>
      <c r="C71" s="42"/>
      <c r="D71" s="42"/>
      <c r="E71" s="42"/>
      <c r="F71" s="42"/>
      <c r="G71" s="42"/>
      <c r="I71" s="4">
        <f>G69*H71</f>
        <v>0</v>
      </c>
      <c r="J71">
        <v>3</v>
      </c>
      <c r="K71" s="4">
        <v>0</v>
      </c>
      <c r="L71" s="4">
        <v>5987.9523600000002</v>
      </c>
      <c r="M71" s="4">
        <f>I71-K71-L71</f>
        <v>-5987.9523600000002</v>
      </c>
    </row>
    <row r="72" spans="1:19">
      <c r="A72" s="42"/>
      <c r="B72" s="42"/>
      <c r="C72" s="42"/>
      <c r="D72" s="42"/>
      <c r="E72" s="42"/>
      <c r="F72" s="42"/>
      <c r="G72" s="42"/>
      <c r="I72" s="4">
        <f>G69*H72</f>
        <v>0</v>
      </c>
      <c r="J72">
        <v>4</v>
      </c>
      <c r="N72" s="4">
        <f>IF(ISERR(SEARCH("TRA* 82",C69)),IF(Q72+R72+S72=0,0,I72*(Q72/(Q72+R72+S72))),I72)</f>
        <v>0</v>
      </c>
      <c r="O72" s="4">
        <f>IF(ISERR(SEARCH("TRA* 82",C69)),IF(Q72+R72+S72=0,0,I72*(R72/(Q72+R72+S72))),0)</f>
        <v>0</v>
      </c>
      <c r="P72" s="4">
        <f>IF(ISERR(SEARCH("TRA* 82",C69)),I72-N72-O72,0)</f>
        <v>0</v>
      </c>
      <c r="Q72" s="4">
        <v>0</v>
      </c>
      <c r="R72" s="4">
        <v>0</v>
      </c>
      <c r="S72" s="4">
        <v>0</v>
      </c>
    </row>
    <row r="73" spans="1:19">
      <c r="A73" s="39" t="s">
        <v>88</v>
      </c>
      <c r="B73" s="40"/>
      <c r="C73" s="40"/>
      <c r="D73" s="40"/>
      <c r="E73" s="40"/>
      <c r="F73" s="40"/>
      <c r="G73" s="40"/>
      <c r="H73" s="25">
        <f>H69+H70+H71+H72</f>
        <v>0</v>
      </c>
      <c r="I73" s="26">
        <f>I69+I70+I71+I72</f>
        <v>0</v>
      </c>
      <c r="J73">
        <v>5</v>
      </c>
    </row>
    <row r="74" spans="1:19">
      <c r="B74" s="2">
        <v>13</v>
      </c>
      <c r="C74" s="3" t="s">
        <v>162</v>
      </c>
      <c r="D74" s="5" t="s">
        <v>84</v>
      </c>
      <c r="G74" s="6">
        <v>7280</v>
      </c>
      <c r="I74" s="4">
        <f>G74*H74</f>
        <v>0</v>
      </c>
      <c r="J74">
        <v>1</v>
      </c>
    </row>
    <row r="75" spans="1:19">
      <c r="D75" s="22" t="str">
        <f>SUBSTITUTE("Sp.mat: 0.00%",".",IF(VALUE("1.2")=1.2,".",","),2)</f>
        <v>Sp.mat: 0,00%</v>
      </c>
      <c r="F75" s="22" t="str">
        <f>SUBSTITUTE("Sp.man: 0.00%",".",IF(VALUE("1.2")=1.2,".",","),2)</f>
        <v>Sp.man: 0,00%</v>
      </c>
      <c r="G75" s="22" t="str">
        <f>SUBSTITUTE("Sp.uti: 0.00%",".",IF(VALUE("1.2")=1.2,".",","),2)</f>
        <v>Sp.uti: 0,00%</v>
      </c>
      <c r="I75" s="4">
        <f>G74*H75</f>
        <v>0</v>
      </c>
      <c r="J75">
        <v>2</v>
      </c>
    </row>
    <row r="76" spans="1:19">
      <c r="A76" s="41" t="s">
        <v>163</v>
      </c>
      <c r="B76" s="42"/>
      <c r="C76" s="42"/>
      <c r="D76" s="42"/>
      <c r="E76" s="42"/>
      <c r="F76" s="42"/>
      <c r="G76" s="42"/>
      <c r="I76" s="4">
        <f>G74*H76</f>
        <v>0</v>
      </c>
      <c r="J76">
        <v>3</v>
      </c>
      <c r="K76" s="4">
        <v>0</v>
      </c>
      <c r="L76" s="4">
        <v>1848.69776</v>
      </c>
      <c r="M76" s="4">
        <f>I76-K76-L76</f>
        <v>-1848.69776</v>
      </c>
    </row>
    <row r="77" spans="1:19">
      <c r="A77" s="42"/>
      <c r="B77" s="42"/>
      <c r="C77" s="42"/>
      <c r="D77" s="42"/>
      <c r="E77" s="42"/>
      <c r="F77" s="42"/>
      <c r="G77" s="42"/>
      <c r="I77" s="4">
        <f>G74*H77</f>
        <v>0</v>
      </c>
      <c r="J77">
        <v>4</v>
      </c>
      <c r="N77" s="4">
        <f>IF(ISERR(SEARCH("TRA* 82",C74)),IF(Q77+R77+S77=0,0,I77*(Q77/(Q77+R77+S77))),I77)</f>
        <v>0</v>
      </c>
      <c r="O77" s="4">
        <f>IF(ISERR(SEARCH("TRA* 82",C74)),IF(Q77+R77+S77=0,0,I77*(R77/(Q77+R77+S77))),0)</f>
        <v>0</v>
      </c>
      <c r="P77" s="4">
        <f>IF(ISERR(SEARCH("TRA* 82",C74)),I77-N77-O77,0)</f>
        <v>0</v>
      </c>
      <c r="Q77" s="4">
        <v>0</v>
      </c>
      <c r="R77" s="4">
        <v>0</v>
      </c>
      <c r="S77" s="4">
        <v>0</v>
      </c>
    </row>
    <row r="78" spans="1:19">
      <c r="A78" s="39" t="s">
        <v>88</v>
      </c>
      <c r="B78" s="40"/>
      <c r="C78" s="40"/>
      <c r="D78" s="40"/>
      <c r="E78" s="40"/>
      <c r="F78" s="40"/>
      <c r="G78" s="40"/>
      <c r="H78" s="25">
        <f>H74+H75+H76+H77</f>
        <v>0</v>
      </c>
      <c r="I78" s="26">
        <f>I74+I75+I76+I77</f>
        <v>0</v>
      </c>
      <c r="J78">
        <v>5</v>
      </c>
    </row>
    <row r="79" spans="1:19">
      <c r="B79" s="2">
        <v>14</v>
      </c>
      <c r="C79" s="3" t="s">
        <v>164</v>
      </c>
      <c r="D79" s="5" t="s">
        <v>84</v>
      </c>
      <c r="G79" s="6">
        <v>5000</v>
      </c>
      <c r="I79" s="4">
        <f>G79*H79</f>
        <v>0</v>
      </c>
      <c r="J79">
        <v>1</v>
      </c>
    </row>
    <row r="80" spans="1:19">
      <c r="D80" s="22" t="str">
        <f>SUBSTITUTE("Sp.mat: 0.00%",".",IF(VALUE("1.2")=1.2,".",","),2)</f>
        <v>Sp.mat: 0,00%</v>
      </c>
      <c r="F80" s="22" t="str">
        <f>SUBSTITUTE("Sp.man: 0.00%",".",IF(VALUE("1.2")=1.2,".",","),2)</f>
        <v>Sp.man: 0,00%</v>
      </c>
      <c r="G80" s="22" t="str">
        <f>SUBSTITUTE("Sp.uti: 0.00%",".",IF(VALUE("1.2")=1.2,".",","),2)</f>
        <v>Sp.uti: 0,00%</v>
      </c>
      <c r="I80" s="4">
        <f>G79*H80</f>
        <v>0</v>
      </c>
      <c r="J80">
        <v>2</v>
      </c>
    </row>
    <row r="81" spans="1:19">
      <c r="A81" s="41" t="s">
        <v>165</v>
      </c>
      <c r="B81" s="42"/>
      <c r="C81" s="42"/>
      <c r="D81" s="42"/>
      <c r="E81" s="42"/>
      <c r="F81" s="42"/>
      <c r="G81" s="42"/>
      <c r="I81" s="4">
        <f>G79*H81</f>
        <v>0</v>
      </c>
      <c r="J81">
        <v>3</v>
      </c>
      <c r="K81" s="4">
        <v>0</v>
      </c>
      <c r="L81" s="4">
        <v>0</v>
      </c>
      <c r="M81" s="4">
        <f>I81-K81-L81</f>
        <v>0</v>
      </c>
    </row>
    <row r="82" spans="1:19">
      <c r="A82" s="42"/>
      <c r="B82" s="42"/>
      <c r="C82" s="42"/>
      <c r="D82" s="42"/>
      <c r="E82" s="42"/>
      <c r="F82" s="42"/>
      <c r="G82" s="42"/>
      <c r="I82" s="4">
        <f>G79*H82</f>
        <v>0</v>
      </c>
      <c r="J82">
        <v>4</v>
      </c>
      <c r="N82" s="4">
        <f>IF(ISERR(SEARCH("TRA* 82",C79)),IF(Q82+R82+S82=0,0,I82*(Q82/(Q82+R82+S82))),I82)</f>
        <v>0</v>
      </c>
      <c r="O82" s="4">
        <f>IF(ISERR(SEARCH("TRA* 82",C79)),IF(Q82+R82+S82=0,0,I82*(R82/(Q82+R82+S82))),0)</f>
        <v>0</v>
      </c>
      <c r="P82" s="4">
        <f>IF(ISERR(SEARCH("TRA* 82",C79)),I82-N82-O82,0)</f>
        <v>0</v>
      </c>
      <c r="Q82" s="4">
        <v>0</v>
      </c>
      <c r="R82" s="4">
        <v>0</v>
      </c>
      <c r="S82" s="4">
        <v>0</v>
      </c>
    </row>
    <row r="83" spans="1:19">
      <c r="A83" s="44" t="s">
        <v>99</v>
      </c>
      <c r="B83" s="45"/>
      <c r="C83" s="45"/>
      <c r="D83" s="45"/>
      <c r="E83" s="45"/>
      <c r="F83" s="45"/>
      <c r="G83" s="45"/>
      <c r="H83" s="27">
        <f>H79+H80+H81+H82</f>
        <v>0</v>
      </c>
      <c r="I83" s="28">
        <f>I79+I80+I81+I82</f>
        <v>0</v>
      </c>
      <c r="J83">
        <v>5</v>
      </c>
    </row>
    <row r="84" spans="1:19">
      <c r="A84" s="46" t="s">
        <v>166</v>
      </c>
      <c r="B84" s="46"/>
      <c r="C84" s="46"/>
      <c r="D84" s="46"/>
      <c r="E84" s="46"/>
      <c r="F84" s="46"/>
      <c r="G84" s="46"/>
      <c r="H84" s="46"/>
      <c r="I84" s="46"/>
    </row>
    <row r="85" spans="1:19">
      <c r="B85" s="2">
        <v>15</v>
      </c>
      <c r="C85" s="3" t="s">
        <v>167</v>
      </c>
      <c r="D85" s="5" t="s">
        <v>34</v>
      </c>
      <c r="G85" s="6">
        <v>5</v>
      </c>
      <c r="I85" s="4">
        <f>G85*H85</f>
        <v>0</v>
      </c>
      <c r="J85">
        <v>1</v>
      </c>
    </row>
    <row r="86" spans="1:19">
      <c r="D86" s="22" t="str">
        <f>SUBSTITUTE("Sp.mat: 0.00%",".",IF(VALUE("1.2")=1.2,".",","),2)</f>
        <v>Sp.mat: 0,00%</v>
      </c>
      <c r="F86" s="22" t="str">
        <f>SUBSTITUTE("Sp.man: 0.00%",".",IF(VALUE("1.2")=1.2,".",","),2)</f>
        <v>Sp.man: 0,00%</v>
      </c>
      <c r="G86" s="22" t="str">
        <f>SUBSTITUTE("Sp.uti: 0.00%",".",IF(VALUE("1.2")=1.2,".",","),2)</f>
        <v>Sp.uti: 0,00%</v>
      </c>
      <c r="I86" s="4">
        <f>G85*H86</f>
        <v>0</v>
      </c>
      <c r="J86">
        <v>2</v>
      </c>
    </row>
    <row r="87" spans="1:19">
      <c r="A87" s="41" t="s">
        <v>168</v>
      </c>
      <c r="B87" s="42"/>
      <c r="C87" s="42"/>
      <c r="D87" s="42"/>
      <c r="E87" s="42"/>
      <c r="F87" s="42"/>
      <c r="G87" s="42"/>
      <c r="I87" s="4">
        <f>G85*H87</f>
        <v>0</v>
      </c>
      <c r="J87">
        <v>3</v>
      </c>
      <c r="K87" s="4">
        <v>0</v>
      </c>
      <c r="L87" s="4">
        <v>0</v>
      </c>
      <c r="M87" s="4">
        <f>I87-K87-L87</f>
        <v>0</v>
      </c>
    </row>
    <row r="88" spans="1:19">
      <c r="A88" s="42"/>
      <c r="B88" s="42"/>
      <c r="C88" s="42"/>
      <c r="D88" s="42"/>
      <c r="E88" s="42"/>
      <c r="F88" s="42"/>
      <c r="G88" s="42"/>
      <c r="I88" s="4">
        <f>G85*H88</f>
        <v>0</v>
      </c>
      <c r="J88">
        <v>4</v>
      </c>
      <c r="N88" s="4">
        <f>IF(ISERR(SEARCH("TRA* 82",C85)),IF(Q88+R88+S88=0,0,I88*(Q88/(Q88+R88+S88))),I88)</f>
        <v>0</v>
      </c>
      <c r="O88" s="4">
        <f>IF(ISERR(SEARCH("TRA* 82",C85)),IF(Q88+R88+S88=0,0,I88*(R88/(Q88+R88+S88))),0)</f>
        <v>0</v>
      </c>
      <c r="P88" s="4">
        <f>IF(ISERR(SEARCH("TRA* 82",C85)),I88-N88-O88,0)</f>
        <v>0</v>
      </c>
      <c r="Q88" s="4">
        <v>0</v>
      </c>
      <c r="R88" s="4">
        <v>0</v>
      </c>
      <c r="S88" s="4">
        <v>0</v>
      </c>
    </row>
    <row r="89" spans="1:19">
      <c r="A89" s="39" t="s">
        <v>24</v>
      </c>
      <c r="B89" s="40"/>
      <c r="C89" s="40"/>
      <c r="D89" s="40"/>
      <c r="E89" s="40"/>
      <c r="F89" s="40"/>
      <c r="G89" s="40"/>
      <c r="H89" s="25">
        <f>H85+H86+H87+H88</f>
        <v>0</v>
      </c>
      <c r="I89" s="26">
        <f>I85+I86+I87+I88</f>
        <v>0</v>
      </c>
      <c r="J89">
        <v>5</v>
      </c>
    </row>
    <row r="90" spans="1:19">
      <c r="B90" s="2">
        <v>16</v>
      </c>
      <c r="C90" s="3" t="s">
        <v>169</v>
      </c>
      <c r="D90" s="5" t="s">
        <v>34</v>
      </c>
      <c r="G90" s="6">
        <v>5</v>
      </c>
      <c r="I90" s="4">
        <f>G90*H90</f>
        <v>0</v>
      </c>
      <c r="J90">
        <v>1</v>
      </c>
    </row>
    <row r="91" spans="1:19">
      <c r="D91" s="22" t="str">
        <f>SUBSTITUTE("Sp.mat: 0.00%",".",IF(VALUE("1.2")=1.2,".",","),2)</f>
        <v>Sp.mat: 0,00%</v>
      </c>
      <c r="F91" s="22" t="str">
        <f>SUBSTITUTE("Sp.man: 0.00%",".",IF(VALUE("1.2")=1.2,".",","),2)</f>
        <v>Sp.man: 0,00%</v>
      </c>
      <c r="G91" s="22" t="str">
        <f>SUBSTITUTE("Sp.uti: 0.00%",".",IF(VALUE("1.2")=1.2,".",","),2)</f>
        <v>Sp.uti: 0,00%</v>
      </c>
      <c r="I91" s="4">
        <f>G90*H91</f>
        <v>0</v>
      </c>
      <c r="J91">
        <v>2</v>
      </c>
    </row>
    <row r="92" spans="1:19">
      <c r="A92" s="41" t="s">
        <v>170</v>
      </c>
      <c r="B92" s="42"/>
      <c r="C92" s="42"/>
      <c r="D92" s="42"/>
      <c r="E92" s="42"/>
      <c r="F92" s="42"/>
      <c r="G92" s="42"/>
      <c r="I92" s="4">
        <f>G90*H92</f>
        <v>0</v>
      </c>
      <c r="J92">
        <v>3</v>
      </c>
      <c r="K92" s="4">
        <v>0</v>
      </c>
      <c r="L92" s="4">
        <v>0</v>
      </c>
      <c r="M92" s="4">
        <f>I92-K92-L92</f>
        <v>0</v>
      </c>
    </row>
    <row r="93" spans="1:19">
      <c r="A93" s="42"/>
      <c r="B93" s="42"/>
      <c r="C93" s="42"/>
      <c r="D93" s="42"/>
      <c r="E93" s="42"/>
      <c r="F93" s="42"/>
      <c r="G93" s="42"/>
      <c r="I93" s="4">
        <f>G90*H93</f>
        <v>0</v>
      </c>
      <c r="J93">
        <v>4</v>
      </c>
      <c r="N93" s="4">
        <f>IF(ISERR(SEARCH("TRA* 82",C90)),IF(Q93+R93+S93=0,0,I93*(Q93/(Q93+R93+S93))),I93)</f>
        <v>0</v>
      </c>
      <c r="O93" s="4">
        <f>IF(ISERR(SEARCH("TRA* 82",C90)),IF(Q93+R93+S93=0,0,I93*(R93/(Q93+R93+S93))),0)</f>
        <v>0</v>
      </c>
      <c r="P93" s="4">
        <f>IF(ISERR(SEARCH("TRA* 82",C90)),I93-N93-O93,0)</f>
        <v>0</v>
      </c>
      <c r="Q93" s="4">
        <v>0</v>
      </c>
      <c r="R93" s="4">
        <v>0</v>
      </c>
      <c r="S93" s="4">
        <v>0</v>
      </c>
    </row>
    <row r="94" spans="1:19">
      <c r="A94" s="39" t="s">
        <v>24</v>
      </c>
      <c r="B94" s="40"/>
      <c r="C94" s="40"/>
      <c r="D94" s="40"/>
      <c r="E94" s="40"/>
      <c r="F94" s="40"/>
      <c r="G94" s="40"/>
      <c r="H94" s="25">
        <f>H90+H91+H92+H93</f>
        <v>0</v>
      </c>
      <c r="I94" s="26">
        <f>I90+I91+I92+I93</f>
        <v>0</v>
      </c>
      <c r="J94">
        <v>5</v>
      </c>
    </row>
    <row r="95" spans="1:19">
      <c r="B95" s="2">
        <v>17</v>
      </c>
      <c r="C95" s="3" t="s">
        <v>171</v>
      </c>
      <c r="D95" s="5" t="s">
        <v>34</v>
      </c>
      <c r="G95" s="6">
        <v>5</v>
      </c>
      <c r="I95" s="4">
        <f>G95*H95</f>
        <v>0</v>
      </c>
      <c r="J95">
        <v>1</v>
      </c>
    </row>
    <row r="96" spans="1:19">
      <c r="D96" s="22" t="str">
        <f>SUBSTITUTE("Sp.mat: 0.00%",".",IF(VALUE("1.2")=1.2,".",","),2)</f>
        <v>Sp.mat: 0,00%</v>
      </c>
      <c r="F96" s="22" t="str">
        <f>SUBSTITUTE("Sp.man: 0.00%",".",IF(VALUE("1.2")=1.2,".",","),2)</f>
        <v>Sp.man: 0,00%</v>
      </c>
      <c r="G96" s="22" t="str">
        <f>SUBSTITUTE("Sp.uti: 0.00%",".",IF(VALUE("1.2")=1.2,".",","),2)</f>
        <v>Sp.uti: 0,00%</v>
      </c>
      <c r="I96" s="4">
        <f>G95*H96</f>
        <v>0</v>
      </c>
      <c r="J96">
        <v>2</v>
      </c>
    </row>
    <row r="97" spans="1:19">
      <c r="A97" s="41" t="s">
        <v>172</v>
      </c>
      <c r="B97" s="42"/>
      <c r="C97" s="42"/>
      <c r="D97" s="42"/>
      <c r="E97" s="42"/>
      <c r="F97" s="42"/>
      <c r="G97" s="42"/>
      <c r="I97" s="4">
        <f>G95*H97</f>
        <v>0</v>
      </c>
      <c r="J97">
        <v>3</v>
      </c>
      <c r="K97" s="4">
        <v>0</v>
      </c>
      <c r="L97" s="4">
        <v>0</v>
      </c>
      <c r="M97" s="4">
        <f>I97-K97-L97</f>
        <v>0</v>
      </c>
    </row>
    <row r="98" spans="1:19">
      <c r="A98" s="42"/>
      <c r="B98" s="42"/>
      <c r="C98" s="42"/>
      <c r="D98" s="42"/>
      <c r="E98" s="42"/>
      <c r="F98" s="42"/>
      <c r="G98" s="42"/>
      <c r="I98" s="4">
        <f>G95*H98</f>
        <v>0</v>
      </c>
      <c r="J98">
        <v>4</v>
      </c>
      <c r="N98" s="4">
        <f>IF(ISERR(SEARCH("TRA* 82",C95)),IF(Q98+R98+S98=0,0,I98*(Q98/(Q98+R98+S98))),I98)</f>
        <v>0</v>
      </c>
      <c r="O98" s="4">
        <f>IF(ISERR(SEARCH("TRA* 82",C95)),IF(Q98+R98+S98=0,0,I98*(R98/(Q98+R98+S98))),0)</f>
        <v>0</v>
      </c>
      <c r="P98" s="4">
        <f>IF(ISERR(SEARCH("TRA* 82",C95)),I98-N98-O98,0)</f>
        <v>0</v>
      </c>
      <c r="Q98" s="4">
        <v>0</v>
      </c>
      <c r="R98" s="4">
        <v>0</v>
      </c>
      <c r="S98" s="4">
        <v>0</v>
      </c>
    </row>
    <row r="99" spans="1:19">
      <c r="A99" s="39" t="s">
        <v>24</v>
      </c>
      <c r="B99" s="40"/>
      <c r="C99" s="40"/>
      <c r="D99" s="40"/>
      <c r="E99" s="40"/>
      <c r="F99" s="40"/>
      <c r="G99" s="40"/>
      <c r="H99" s="25">
        <f>H95+H96+H97+H98</f>
        <v>0</v>
      </c>
      <c r="I99" s="26">
        <f>I95+I96+I97+I98</f>
        <v>0</v>
      </c>
      <c r="J99">
        <v>5</v>
      </c>
    </row>
    <row r="100" spans="1:19">
      <c r="B100" s="2">
        <v>18</v>
      </c>
      <c r="C100" s="3" t="s">
        <v>106</v>
      </c>
      <c r="D100" s="5" t="s">
        <v>34</v>
      </c>
      <c r="G100" s="6">
        <v>43.5</v>
      </c>
      <c r="I100" s="4">
        <f>G100*H100</f>
        <v>0</v>
      </c>
      <c r="J100">
        <v>1</v>
      </c>
    </row>
    <row r="101" spans="1:19">
      <c r="D101" s="22" t="str">
        <f>SUBSTITUTE("Sp.mat: 0.00%",".",IF(VALUE("1.2")=1.2,".",","),2)</f>
        <v>Sp.mat: 0,00%</v>
      </c>
      <c r="F101" s="22" t="str">
        <f>SUBSTITUTE("Sp.man: 0.00%",".",IF(VALUE("1.2")=1.2,".",","),2)</f>
        <v>Sp.man: 0,00%</v>
      </c>
      <c r="G101" s="22" t="str">
        <f>SUBSTITUTE("Sp.uti: 0.00%",".",IF(VALUE("1.2")=1.2,".",","),2)</f>
        <v>Sp.uti: 0,00%</v>
      </c>
      <c r="I101" s="4">
        <f>G100*H101</f>
        <v>0</v>
      </c>
      <c r="J101">
        <v>2</v>
      </c>
    </row>
    <row r="102" spans="1:19">
      <c r="A102" s="41" t="s">
        <v>107</v>
      </c>
      <c r="B102" s="42"/>
      <c r="C102" s="42"/>
      <c r="D102" s="42"/>
      <c r="E102" s="42"/>
      <c r="F102" s="42"/>
      <c r="G102" s="42"/>
      <c r="I102" s="4">
        <f>G100*H102</f>
        <v>0</v>
      </c>
      <c r="J102">
        <v>3</v>
      </c>
      <c r="K102" s="4">
        <v>0</v>
      </c>
      <c r="L102" s="4">
        <v>0</v>
      </c>
      <c r="M102" s="4">
        <f>I102-K102-L102</f>
        <v>0</v>
      </c>
    </row>
    <row r="103" spans="1:19">
      <c r="A103" s="42"/>
      <c r="B103" s="42"/>
      <c r="C103" s="42"/>
      <c r="D103" s="42"/>
      <c r="E103" s="42"/>
      <c r="F103" s="42"/>
      <c r="G103" s="42"/>
      <c r="I103" s="4">
        <f>G100*H103</f>
        <v>0</v>
      </c>
      <c r="J103">
        <v>4</v>
      </c>
      <c r="N103" s="4">
        <f>IF(ISERR(SEARCH("TRA* 82",C100)),IF(Q103+R103+S103=0,0,I103*(Q103/(Q103+R103+S103))),I103)</f>
        <v>0</v>
      </c>
      <c r="O103" s="4">
        <f>IF(ISERR(SEARCH("TRA* 82",C100)),IF(Q103+R103+S103=0,0,I103*(R103/(Q103+R103+S103))),0)</f>
        <v>0</v>
      </c>
      <c r="P103" s="4">
        <f>IF(ISERR(SEARCH("TRA* 82",C100)),I103-N103-O103,0)</f>
        <v>0</v>
      </c>
      <c r="Q103" s="4">
        <v>950.48</v>
      </c>
      <c r="R103" s="4">
        <v>0</v>
      </c>
      <c r="S103" s="4">
        <v>0</v>
      </c>
    </row>
    <row r="104" spans="1:19">
      <c r="A104" s="39" t="s">
        <v>24</v>
      </c>
      <c r="B104" s="40"/>
      <c r="C104" s="40"/>
      <c r="D104" s="40"/>
      <c r="E104" s="40"/>
      <c r="F104" s="40"/>
      <c r="G104" s="40"/>
      <c r="H104" s="25">
        <f>H100+H101+H102+H103</f>
        <v>0</v>
      </c>
      <c r="I104" s="26">
        <f>I100+I101+I102+I103</f>
        <v>0</v>
      </c>
      <c r="J104">
        <v>5</v>
      </c>
    </row>
    <row r="105" spans="1:19">
      <c r="B105" s="2">
        <v>19</v>
      </c>
      <c r="C105" s="3" t="s">
        <v>108</v>
      </c>
      <c r="D105" s="5" t="s">
        <v>34</v>
      </c>
      <c r="G105" s="6">
        <v>1155</v>
      </c>
      <c r="I105" s="4">
        <f>G105*H105</f>
        <v>0</v>
      </c>
      <c r="J105">
        <v>1</v>
      </c>
    </row>
    <row r="106" spans="1:19">
      <c r="D106" s="22" t="str">
        <f>SUBSTITUTE("Sp.mat: 0.00%",".",IF(VALUE("1.2")=1.2,".",","),2)</f>
        <v>Sp.mat: 0,00%</v>
      </c>
      <c r="F106" s="22" t="str">
        <f>SUBSTITUTE("Sp.man: 0.00%",".",IF(VALUE("1.2")=1.2,".",","),2)</f>
        <v>Sp.man: 0,00%</v>
      </c>
      <c r="G106" s="22" t="str">
        <f>SUBSTITUTE("Sp.uti: 0.00%",".",IF(VALUE("1.2")=1.2,".",","),2)</f>
        <v>Sp.uti: 0,00%</v>
      </c>
      <c r="I106" s="4">
        <f>G105*H106</f>
        <v>0</v>
      </c>
      <c r="J106">
        <v>2</v>
      </c>
    </row>
    <row r="107" spans="1:19">
      <c r="A107" s="41" t="s">
        <v>109</v>
      </c>
      <c r="B107" s="42"/>
      <c r="C107" s="42"/>
      <c r="D107" s="42"/>
      <c r="E107" s="42"/>
      <c r="F107" s="42"/>
      <c r="G107" s="42"/>
      <c r="I107" s="4">
        <f>G105*H107</f>
        <v>0</v>
      </c>
      <c r="J107">
        <v>3</v>
      </c>
      <c r="K107" s="4">
        <v>0</v>
      </c>
      <c r="L107" s="4">
        <v>0</v>
      </c>
      <c r="M107" s="4">
        <f>I107-K107-L107</f>
        <v>0</v>
      </c>
    </row>
    <row r="108" spans="1:19">
      <c r="A108" s="42"/>
      <c r="B108" s="42"/>
      <c r="C108" s="42"/>
      <c r="D108" s="42"/>
      <c r="E108" s="42"/>
      <c r="F108" s="42"/>
      <c r="G108" s="42"/>
      <c r="I108" s="4">
        <f>G105*H108</f>
        <v>0</v>
      </c>
      <c r="J108">
        <v>4</v>
      </c>
      <c r="N108" s="4">
        <f>IF(ISERR(SEARCH("TRA* 82",C105)),IF(Q108+R108+S108=0,0,I108*(Q108/(Q108+R108+S108))),I108)</f>
        <v>0</v>
      </c>
      <c r="O108" s="4">
        <f>IF(ISERR(SEARCH("TRA* 82",C105)),IF(Q108+R108+S108=0,0,I108*(R108/(Q108+R108+S108))),0)</f>
        <v>0</v>
      </c>
      <c r="P108" s="4">
        <f>IF(ISERR(SEARCH("TRA* 82",C105)),I108-N108-O108,0)</f>
        <v>0</v>
      </c>
      <c r="Q108" s="4">
        <v>36209.25</v>
      </c>
      <c r="R108" s="4">
        <v>0</v>
      </c>
      <c r="S108" s="4">
        <v>0</v>
      </c>
    </row>
    <row r="109" spans="1:19">
      <c r="A109" s="39" t="s">
        <v>24</v>
      </c>
      <c r="B109" s="40"/>
      <c r="C109" s="40"/>
      <c r="D109" s="40"/>
      <c r="E109" s="40"/>
      <c r="F109" s="40"/>
      <c r="G109" s="40"/>
      <c r="H109" s="25">
        <f>H105+H106+H107+H108</f>
        <v>0</v>
      </c>
      <c r="I109" s="26">
        <f>I105+I106+I107+I108</f>
        <v>0</v>
      </c>
      <c r="J109">
        <v>5</v>
      </c>
    </row>
    <row r="110" spans="1:19">
      <c r="B110" s="2">
        <v>20</v>
      </c>
      <c r="C110" s="3" t="s">
        <v>110</v>
      </c>
      <c r="D110" s="5" t="s">
        <v>34</v>
      </c>
      <c r="G110" s="6">
        <v>43.5</v>
      </c>
      <c r="I110" s="4">
        <f>G110*H110</f>
        <v>0</v>
      </c>
      <c r="J110">
        <v>1</v>
      </c>
    </row>
    <row r="111" spans="1:19">
      <c r="D111" s="22" t="str">
        <f>SUBSTITUTE("Sp.mat: 0.00%",".",IF(VALUE("1.2")=1.2,".",","),2)</f>
        <v>Sp.mat: 0,00%</v>
      </c>
      <c r="F111" s="22" t="str">
        <f>SUBSTITUTE("Sp.man: 0.00%",".",IF(VALUE("1.2")=1.2,".",","),2)</f>
        <v>Sp.man: 0,00%</v>
      </c>
      <c r="G111" s="22" t="str">
        <f>SUBSTITUTE("Sp.uti: 0.00%",".",IF(VALUE("1.2")=1.2,".",","),2)</f>
        <v>Sp.uti: 0,00%</v>
      </c>
      <c r="I111" s="4">
        <f>G110*H111</f>
        <v>0</v>
      </c>
      <c r="J111">
        <v>2</v>
      </c>
    </row>
    <row r="112" spans="1:19">
      <c r="A112" s="41" t="s">
        <v>111</v>
      </c>
      <c r="B112" s="42"/>
      <c r="C112" s="42"/>
      <c r="D112" s="42"/>
      <c r="E112" s="42"/>
      <c r="F112" s="42"/>
      <c r="G112" s="42"/>
      <c r="I112" s="4">
        <f>G110*H112</f>
        <v>0</v>
      </c>
      <c r="J112">
        <v>3</v>
      </c>
      <c r="K112" s="4">
        <v>0</v>
      </c>
      <c r="L112" s="4">
        <v>0</v>
      </c>
      <c r="M112" s="4">
        <f>I112-K112-L112</f>
        <v>0</v>
      </c>
    </row>
    <row r="113" spans="1:19">
      <c r="A113" s="42"/>
      <c r="B113" s="42"/>
      <c r="C113" s="42"/>
      <c r="D113" s="42"/>
      <c r="E113" s="42"/>
      <c r="F113" s="42"/>
      <c r="G113" s="42"/>
      <c r="I113" s="4">
        <f>G110*H113</f>
        <v>0</v>
      </c>
      <c r="J113">
        <v>4</v>
      </c>
      <c r="N113" s="4">
        <f>IF(ISERR(SEARCH("TRA* 82",C110)),IF(Q113+R113+S113=0,0,I113*(Q113/(Q113+R113+S113))),I113)</f>
        <v>0</v>
      </c>
      <c r="O113" s="4">
        <f>IF(ISERR(SEARCH("TRA* 82",C110)),IF(Q113+R113+S113=0,0,I113*(R113/(Q113+R113+S113))),0)</f>
        <v>0</v>
      </c>
      <c r="P113" s="4">
        <f>IF(ISERR(SEARCH("TRA* 82",C110)),I113-N113-O113,0)</f>
        <v>0</v>
      </c>
      <c r="Q113" s="4">
        <v>0</v>
      </c>
      <c r="R113" s="4">
        <v>0</v>
      </c>
      <c r="S113" s="4">
        <v>0</v>
      </c>
    </row>
    <row r="114" spans="1:19">
      <c r="A114" s="39" t="s">
        <v>24</v>
      </c>
      <c r="B114" s="40"/>
      <c r="C114" s="40"/>
      <c r="D114" s="40"/>
      <c r="E114" s="40"/>
      <c r="F114" s="40"/>
      <c r="G114" s="40"/>
      <c r="H114" s="25">
        <f>H110+H111+H112+H113</f>
        <v>0</v>
      </c>
      <c r="I114" s="26">
        <f>I110+I111+I112+I113</f>
        <v>0</v>
      </c>
      <c r="J114">
        <v>5</v>
      </c>
    </row>
    <row r="115" spans="1:19">
      <c r="B115" s="2">
        <v>21</v>
      </c>
      <c r="C115" s="3" t="s">
        <v>112</v>
      </c>
      <c r="D115" s="5" t="s">
        <v>79</v>
      </c>
      <c r="G115" s="6">
        <v>30</v>
      </c>
      <c r="I115" s="4">
        <f>G115*H115</f>
        <v>0</v>
      </c>
      <c r="J115">
        <v>1</v>
      </c>
    </row>
    <row r="116" spans="1:19">
      <c r="D116" s="22" t="str">
        <f>SUBSTITUTE("Sp.mat: 0.00%",".",IF(VALUE("1.2")=1.2,".",","),2)</f>
        <v>Sp.mat: 0,00%</v>
      </c>
      <c r="F116" s="22" t="str">
        <f>SUBSTITUTE("Sp.man: 0.00%",".",IF(VALUE("1.2")=1.2,".",","),2)</f>
        <v>Sp.man: 0,00%</v>
      </c>
      <c r="G116" s="22" t="str">
        <f>SUBSTITUTE("Sp.uti: 0.00%",".",IF(VALUE("1.2")=1.2,".",","),2)</f>
        <v>Sp.uti: 0,00%</v>
      </c>
      <c r="I116" s="4">
        <f>G115*H116</f>
        <v>0</v>
      </c>
      <c r="J116">
        <v>2</v>
      </c>
    </row>
    <row r="117" spans="1:19">
      <c r="A117" s="41" t="s">
        <v>113</v>
      </c>
      <c r="B117" s="42"/>
      <c r="C117" s="42"/>
      <c r="D117" s="42"/>
      <c r="E117" s="42"/>
      <c r="F117" s="42"/>
      <c r="G117" s="42"/>
      <c r="I117" s="4">
        <f>G115*H117</f>
        <v>0</v>
      </c>
      <c r="J117">
        <v>3</v>
      </c>
      <c r="K117" s="4">
        <v>0</v>
      </c>
      <c r="L117" s="4">
        <v>0</v>
      </c>
      <c r="M117" s="4">
        <f>I117-K117-L117</f>
        <v>0</v>
      </c>
    </row>
    <row r="118" spans="1:19">
      <c r="A118" s="42"/>
      <c r="B118" s="42"/>
      <c r="C118" s="42"/>
      <c r="D118" s="42"/>
      <c r="E118" s="42"/>
      <c r="F118" s="42"/>
      <c r="G118" s="42"/>
      <c r="I118" s="4">
        <f>G115*H118</f>
        <v>0</v>
      </c>
      <c r="J118">
        <v>4</v>
      </c>
      <c r="N118" s="4">
        <f>IF(ISERR(SEARCH("TRA* 82",C115)),IF(Q118+R118+S118=0,0,I118*(Q118/(Q118+R118+S118))),I118)</f>
        <v>0</v>
      </c>
      <c r="O118" s="4">
        <f>IF(ISERR(SEARCH("TRA* 82",C115)),IF(Q118+R118+S118=0,0,I118*(R118/(Q118+R118+S118))),0)</f>
        <v>0</v>
      </c>
      <c r="P118" s="4">
        <f>IF(ISERR(SEARCH("TRA* 82",C115)),I118-N118-O118,0)</f>
        <v>0</v>
      </c>
      <c r="Q118" s="4">
        <v>0</v>
      </c>
      <c r="R118" s="4">
        <v>0</v>
      </c>
      <c r="S118" s="4">
        <v>0</v>
      </c>
    </row>
    <row r="119" spans="1:19">
      <c r="A119" s="39" t="s">
        <v>24</v>
      </c>
      <c r="B119" s="40"/>
      <c r="C119" s="40"/>
      <c r="D119" s="40"/>
      <c r="E119" s="40"/>
      <c r="F119" s="40"/>
      <c r="G119" s="40"/>
      <c r="H119" s="25">
        <f>H115+H116+H117+H118</f>
        <v>0</v>
      </c>
      <c r="I119" s="26">
        <f>I115+I116+I117+I118</f>
        <v>0</v>
      </c>
      <c r="J119">
        <v>5</v>
      </c>
    </row>
    <row r="120" spans="1:19">
      <c r="B120" s="29" t="s">
        <v>114</v>
      </c>
      <c r="E120" s="4">
        <f>SUMIF(J14:J119,"1",I14:I119)</f>
        <v>0</v>
      </c>
      <c r="F120" s="4">
        <f>SUMIF(J14:J119,"2",I14:I119)</f>
        <v>0</v>
      </c>
      <c r="G120" s="4">
        <f>SUMIF(J14:J119,"3",I14:I119)</f>
        <v>0</v>
      </c>
      <c r="H120" s="4">
        <f>SUMIF(J14:J119,"4",I14:I119)</f>
        <v>0</v>
      </c>
      <c r="I120" s="4">
        <f>SUMIF(J14:J119,"5",I14:I119)</f>
        <v>0</v>
      </c>
      <c r="K120" s="4">
        <f>SUMIF(J14:J119,"3",K14:K119)</f>
        <v>20.64</v>
      </c>
      <c r="L120" s="4">
        <f>SUMIF(J14:J119,"3",L14:L119)</f>
        <v>11519.619760000001</v>
      </c>
      <c r="M120" s="4">
        <f>SUMIF(J14:J119,"3",M14:M119)</f>
        <v>-11540.259760000001</v>
      </c>
      <c r="N120" s="4">
        <f>SUMIF(J14:J119,"4",N14:N119)</f>
        <v>0</v>
      </c>
      <c r="O120" s="4">
        <f>SUMIF(J14:J119,"4",O14:O119)</f>
        <v>0</v>
      </c>
      <c r="P120" s="4">
        <f>SUMIF(J14:J119,"4",P14:P119)</f>
        <v>0</v>
      </c>
      <c r="Q120" s="4">
        <f>SUMIF(J14:J119,"4",Q14:Q119)</f>
        <v>37159.730000000003</v>
      </c>
      <c r="R120" s="4">
        <f>SUMIF(J14:J119,"4",R14:R119)</f>
        <v>0</v>
      </c>
      <c r="S120" s="4">
        <f>SUMIF(J14:J119,"4",S14:S119)</f>
        <v>0</v>
      </c>
    </row>
    <row r="121" spans="1:19">
      <c r="B121" s="31" t="s">
        <v>125</v>
      </c>
      <c r="C121" s="32"/>
      <c r="D121" s="33"/>
      <c r="E121" s="34"/>
      <c r="F121" s="34"/>
      <c r="G121" s="35"/>
      <c r="H121" s="24"/>
      <c r="I121" s="36"/>
    </row>
    <row r="122" spans="1:19">
      <c r="B122" s="29" t="str">
        <f>CONCATENATE("  ","Contributie asiguratori ")</f>
        <v xml:space="preserve">  Contributie asiguratori </v>
      </c>
      <c r="D122" s="30">
        <f xml:space="preserve">   0.0225</f>
        <v>2.2499999999999999E-2</v>
      </c>
      <c r="F122" s="4">
        <f>F120*D122</f>
        <v>0</v>
      </c>
      <c r="I122" s="4">
        <f>F122</f>
        <v>0</v>
      </c>
    </row>
    <row r="123" spans="1:19">
      <c r="B123" s="31" t="s">
        <v>126</v>
      </c>
      <c r="C123" s="32"/>
      <c r="D123" s="33"/>
      <c r="E123" s="36"/>
      <c r="F123" s="36"/>
      <c r="G123" s="36"/>
      <c r="H123" s="36"/>
      <c r="I123" s="36">
        <f>I120+I122</f>
        <v>0</v>
      </c>
    </row>
    <row r="124" spans="1:19">
      <c r="B124" s="31" t="s">
        <v>127</v>
      </c>
      <c r="C124" s="32"/>
      <c r="D124" s="140">
        <v>0</v>
      </c>
      <c r="E124" s="34" t="s">
        <v>128</v>
      </c>
      <c r="F124" s="34"/>
      <c r="G124" s="35"/>
      <c r="H124" s="24"/>
      <c r="I124" s="36">
        <f>I123*D124</f>
        <v>0</v>
      </c>
    </row>
    <row r="125" spans="1:19">
      <c r="B125" s="31" t="s">
        <v>135</v>
      </c>
      <c r="C125" s="32"/>
      <c r="D125" s="140">
        <v>0</v>
      </c>
      <c r="E125" s="34" t="s">
        <v>136</v>
      </c>
      <c r="F125" s="34"/>
      <c r="G125" s="35"/>
      <c r="H125" s="24"/>
      <c r="I125" s="36">
        <f>(I123+I124)*D125</f>
        <v>0</v>
      </c>
    </row>
    <row r="126" spans="1:19">
      <c r="B126" s="31" t="s">
        <v>137</v>
      </c>
      <c r="C126" s="32"/>
      <c r="D126" s="34" t="s">
        <v>138</v>
      </c>
      <c r="E126" s="34"/>
      <c r="F126" s="34"/>
      <c r="G126" s="35"/>
      <c r="H126" s="24"/>
      <c r="I126" s="36">
        <f>I123+I124+I125</f>
        <v>0</v>
      </c>
    </row>
    <row r="127" spans="1:19">
      <c r="B127" s="31" t="s">
        <v>139</v>
      </c>
      <c r="C127" s="32"/>
      <c r="D127" s="140">
        <f xml:space="preserve">   0</f>
        <v>0</v>
      </c>
      <c r="E127" s="34" t="s">
        <v>140</v>
      </c>
      <c r="F127" s="34"/>
      <c r="G127" s="35"/>
      <c r="H127" s="24"/>
      <c r="I127" s="36">
        <f>I126*D127</f>
        <v>0</v>
      </c>
    </row>
    <row r="128" spans="1:19">
      <c r="B128" s="31" t="s">
        <v>141</v>
      </c>
      <c r="C128" s="32"/>
      <c r="D128" s="33"/>
      <c r="E128" s="34"/>
      <c r="F128" s="34"/>
      <c r="G128" s="35"/>
      <c r="H128" s="24"/>
      <c r="I128" s="36">
        <f>I126+I127</f>
        <v>0</v>
      </c>
    </row>
    <row r="129" spans="2:9">
      <c r="B129" s="29" t="s">
        <v>142</v>
      </c>
      <c r="D129" s="30">
        <f xml:space="preserve">   0.19</f>
        <v>0.19</v>
      </c>
      <c r="E129" s="34" t="s">
        <v>143</v>
      </c>
      <c r="I129" s="4">
        <f>I128*D129</f>
        <v>0</v>
      </c>
    </row>
    <row r="130" spans="2:9">
      <c r="B130" s="31" t="s">
        <v>144</v>
      </c>
      <c r="C130" s="32"/>
      <c r="D130" s="33"/>
      <c r="E130" s="34"/>
      <c r="F130" s="34"/>
      <c r="G130" s="35"/>
      <c r="H130" s="24"/>
      <c r="I130" s="36">
        <f>I128+I129</f>
        <v>0</v>
      </c>
    </row>
  </sheetData>
  <mergeCells count="54">
    <mergeCell ref="B4:D4"/>
    <mergeCell ref="E4:Q4"/>
    <mergeCell ref="A6:I6"/>
    <mergeCell ref="B1:D1"/>
    <mergeCell ref="E1:Q1"/>
    <mergeCell ref="R1:Z3"/>
    <mergeCell ref="B2:D2"/>
    <mergeCell ref="E2:Q2"/>
    <mergeCell ref="B3:D3"/>
    <mergeCell ref="E3:Q3"/>
    <mergeCell ref="A107:G108"/>
    <mergeCell ref="A109:G109"/>
    <mergeCell ref="A112:G113"/>
    <mergeCell ref="A114:G114"/>
    <mergeCell ref="A117:G118"/>
    <mergeCell ref="A119:G119"/>
    <mergeCell ref="A92:G93"/>
    <mergeCell ref="A94:G94"/>
    <mergeCell ref="A97:G98"/>
    <mergeCell ref="A99:G99"/>
    <mergeCell ref="A102:G103"/>
    <mergeCell ref="A104:G104"/>
    <mergeCell ref="A78:G78"/>
    <mergeCell ref="A81:G82"/>
    <mergeCell ref="A83:G83"/>
    <mergeCell ref="A84:I84"/>
    <mergeCell ref="A87:G88"/>
    <mergeCell ref="A89:G89"/>
    <mergeCell ref="A63:G63"/>
    <mergeCell ref="A66:G67"/>
    <mergeCell ref="A68:G68"/>
    <mergeCell ref="A71:G72"/>
    <mergeCell ref="A73:G73"/>
    <mergeCell ref="A76:G77"/>
    <mergeCell ref="A48:G48"/>
    <mergeCell ref="A51:G52"/>
    <mergeCell ref="A53:G53"/>
    <mergeCell ref="A56:G57"/>
    <mergeCell ref="A58:G58"/>
    <mergeCell ref="A61:G62"/>
    <mergeCell ref="A33:G33"/>
    <mergeCell ref="A36:G37"/>
    <mergeCell ref="A38:G38"/>
    <mergeCell ref="A41:G42"/>
    <mergeCell ref="A43:G43"/>
    <mergeCell ref="A46:G47"/>
    <mergeCell ref="A18:G18"/>
    <mergeCell ref="A21:G22"/>
    <mergeCell ref="A23:G23"/>
    <mergeCell ref="A26:G27"/>
    <mergeCell ref="A28:G28"/>
    <mergeCell ref="A31:G32"/>
    <mergeCell ref="A7:I7"/>
    <mergeCell ref="A16:G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37004-C41A-4934-BB0E-D4E701785FE8}">
  <dimension ref="A1:AA126"/>
  <sheetViews>
    <sheetView topLeftCell="A115" workbookViewId="0">
      <selection activeCell="D123" sqref="D123"/>
    </sheetView>
  </sheetViews>
  <sheetFormatPr defaultRowHeight="14.5" outlineLevelCol="1"/>
  <cols>
    <col min="1" max="1" width="0.26953125" style="1" customWidth="1"/>
    <col min="2" max="2" width="5.7265625" style="2" customWidth="1"/>
    <col min="3" max="3" width="25.26953125" style="3" customWidth="1"/>
    <col min="4" max="4" width="14.54296875" style="5" customWidth="1"/>
    <col min="5" max="5" width="14.54296875" customWidth="1"/>
    <col min="7" max="7" width="15.7265625" style="6" customWidth="1"/>
    <col min="8" max="8" width="14.54296875" style="7" customWidth="1"/>
    <col min="9" max="9" width="14.54296875" style="4" customWidth="1"/>
    <col min="10" max="10" width="0" hidden="1" customWidth="1" outlineLevel="1"/>
    <col min="11" max="19" width="0" style="4" hidden="1" customWidth="1" outlineLevel="1"/>
    <col min="20" max="20" width="8.7265625" collapsed="1"/>
  </cols>
  <sheetData>
    <row r="1" spans="1:27" ht="12" customHeight="1">
      <c r="A1" s="64"/>
      <c r="B1" s="65" t="s">
        <v>245</v>
      </c>
      <c r="C1" s="65"/>
      <c r="D1" s="65"/>
      <c r="E1" s="65" t="s">
        <v>252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4"/>
    </row>
    <row r="2" spans="1:27" ht="28.5" customHeight="1">
      <c r="A2" s="64"/>
      <c r="B2" s="65" t="s">
        <v>247</v>
      </c>
      <c r="C2" s="65"/>
      <c r="D2" s="65"/>
      <c r="E2" s="65" t="s">
        <v>248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249</v>
      </c>
      <c r="C3" s="65"/>
      <c r="D3" s="65"/>
      <c r="E3" s="65" t="s">
        <v>251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 ht="12" customHeight="1">
      <c r="A4" s="64"/>
      <c r="B4" s="65" t="s">
        <v>250</v>
      </c>
      <c r="C4" s="65"/>
      <c r="D4" s="65"/>
      <c r="E4" s="65" t="s">
        <v>258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12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24.75" customHeight="1">
      <c r="A6" s="66" t="s">
        <v>0</v>
      </c>
      <c r="B6" s="66"/>
      <c r="C6" s="66"/>
      <c r="D6" s="66"/>
      <c r="E6" s="66"/>
      <c r="F6" s="66"/>
      <c r="G6" s="66"/>
      <c r="H6" s="66"/>
      <c r="I6" s="66"/>
      <c r="J6">
        <v>1</v>
      </c>
    </row>
    <row r="7" spans="1:27" ht="43.5" customHeight="1" thickBot="1">
      <c r="A7" s="49" t="s">
        <v>1</v>
      </c>
      <c r="B7" s="42"/>
      <c r="C7" s="42"/>
      <c r="D7" s="42"/>
      <c r="E7" s="42"/>
      <c r="F7" s="42"/>
      <c r="G7" s="42"/>
      <c r="H7" s="42"/>
      <c r="I7" s="42"/>
    </row>
    <row r="8" spans="1:27">
      <c r="A8" s="11"/>
      <c r="B8" s="12" t="s">
        <v>4</v>
      </c>
      <c r="C8" s="13" t="s">
        <v>5</v>
      </c>
      <c r="D8" s="14" t="s">
        <v>6</v>
      </c>
      <c r="E8" s="15"/>
      <c r="F8" s="15"/>
      <c r="G8" s="16" t="s">
        <v>7</v>
      </c>
      <c r="H8" s="17" t="s">
        <v>8</v>
      </c>
      <c r="I8" s="18" t="s">
        <v>9</v>
      </c>
    </row>
    <row r="9" spans="1:27">
      <c r="B9" s="2" t="s">
        <v>10</v>
      </c>
      <c r="C9" s="3" t="s">
        <v>11</v>
      </c>
      <c r="D9" s="8"/>
      <c r="E9" s="9"/>
      <c r="F9" s="9"/>
      <c r="H9" s="10" t="s">
        <v>12</v>
      </c>
    </row>
    <row r="10" spans="1:27">
      <c r="C10" s="3" t="s">
        <v>13</v>
      </c>
      <c r="D10" s="8"/>
      <c r="E10" s="9"/>
      <c r="F10" s="9"/>
      <c r="H10" s="10" t="s">
        <v>14</v>
      </c>
    </row>
    <row r="11" spans="1:27">
      <c r="C11" s="3" t="s">
        <v>15</v>
      </c>
      <c r="D11" s="8"/>
      <c r="E11" s="9"/>
      <c r="F11" s="9"/>
      <c r="H11" s="10" t="s">
        <v>16</v>
      </c>
    </row>
    <row r="12" spans="1:27">
      <c r="C12" s="3" t="s">
        <v>17</v>
      </c>
      <c r="D12" s="8"/>
      <c r="E12" s="9"/>
      <c r="F12" s="9"/>
      <c r="H12" s="10" t="s">
        <v>18</v>
      </c>
    </row>
    <row r="13" spans="1:27" ht="15" thickBot="1">
      <c r="C13" s="3" t="s">
        <v>19</v>
      </c>
      <c r="D13" s="8"/>
      <c r="E13" s="9"/>
      <c r="F13" s="9"/>
      <c r="H13" s="10" t="s">
        <v>20</v>
      </c>
    </row>
    <row r="14" spans="1:27">
      <c r="A14" s="11"/>
      <c r="B14" s="12">
        <v>1</v>
      </c>
      <c r="C14" s="13" t="s">
        <v>174</v>
      </c>
      <c r="D14" s="19" t="s">
        <v>43</v>
      </c>
      <c r="E14" s="20"/>
      <c r="F14" s="20"/>
      <c r="G14" s="16">
        <v>3060</v>
      </c>
      <c r="H14" s="21"/>
      <c r="I14" s="18">
        <f>G14*H14</f>
        <v>0</v>
      </c>
      <c r="J14">
        <v>1</v>
      </c>
    </row>
    <row r="15" spans="1:27">
      <c r="D15" s="22" t="str">
        <f>SUBSTITUTE("Sp.mat: 0.00%",".",IF(VALUE("1.2")=1.2,".",","),2)</f>
        <v>Sp.mat: 0,00%</v>
      </c>
      <c r="F15" s="22" t="str">
        <f>SUBSTITUTE("Sp.man: 150.00%",".",IF(VALUE("1.2")=1.2,".",","),2)</f>
        <v>Sp.man: 150,00%</v>
      </c>
      <c r="G15" s="22" t="str">
        <f>SUBSTITUTE("Sp.uti: 0.00%",".",IF(VALUE("1.2")=1.2,".",","),2)</f>
        <v>Sp.uti: 0,00%</v>
      </c>
      <c r="I15" s="4">
        <f>G14*H15</f>
        <v>0</v>
      </c>
      <c r="J15">
        <v>2</v>
      </c>
    </row>
    <row r="16" spans="1:27">
      <c r="A16" s="41" t="s">
        <v>175</v>
      </c>
      <c r="B16" s="42"/>
      <c r="C16" s="42"/>
      <c r="D16" s="42"/>
      <c r="E16" s="42"/>
      <c r="F16" s="42"/>
      <c r="G16" s="42"/>
      <c r="I16" s="4">
        <f>G14*H16</f>
        <v>0</v>
      </c>
      <c r="J16">
        <v>3</v>
      </c>
      <c r="K16" s="4">
        <v>0</v>
      </c>
      <c r="L16" s="4">
        <v>0</v>
      </c>
      <c r="M16" s="4">
        <f>I16-K16-L16</f>
        <v>0</v>
      </c>
    </row>
    <row r="17" spans="1:19">
      <c r="A17" s="42"/>
      <c r="B17" s="42"/>
      <c r="C17" s="42"/>
      <c r="D17" s="42"/>
      <c r="E17" s="42"/>
      <c r="F17" s="42"/>
      <c r="G17" s="42"/>
      <c r="I17" s="4">
        <f>G14*H17</f>
        <v>0</v>
      </c>
      <c r="J17">
        <v>4</v>
      </c>
      <c r="N17" s="4">
        <f>IF(ISERR(SEARCH("TRA* 82",C14)),IF(Q17+R17+S17=0,0,I17*(Q17/(Q17+R17+S17))),I17)</f>
        <v>0</v>
      </c>
      <c r="O17" s="4">
        <f>IF(ISERR(SEARCH("TRA* 82",C14)),IF(Q17+R17+S17=0,0,I17*(R17/(Q17+R17+S17))),0)</f>
        <v>0</v>
      </c>
      <c r="P17" s="4">
        <f>IF(ISERR(SEARCH("TRA* 82",C14)),I17-N17-O17,0)</f>
        <v>0</v>
      </c>
      <c r="Q17" s="4">
        <v>0</v>
      </c>
      <c r="R17" s="4">
        <v>0</v>
      </c>
      <c r="S17" s="4">
        <v>0</v>
      </c>
    </row>
    <row r="18" spans="1:19">
      <c r="A18" s="39" t="s">
        <v>176</v>
      </c>
      <c r="B18" s="40"/>
      <c r="C18" s="40"/>
      <c r="D18" s="40"/>
      <c r="E18" s="40"/>
      <c r="F18" s="40"/>
      <c r="G18" s="40"/>
      <c r="H18" s="25">
        <f>H14+H15+H16+H17</f>
        <v>0</v>
      </c>
      <c r="I18" s="26">
        <f>I14+I15+I16+I17</f>
        <v>0</v>
      </c>
      <c r="J18">
        <v>5</v>
      </c>
    </row>
    <row r="19" spans="1:19">
      <c r="B19" s="2">
        <v>2</v>
      </c>
      <c r="C19" s="3" t="s">
        <v>177</v>
      </c>
      <c r="D19" s="5" t="s">
        <v>178</v>
      </c>
      <c r="G19" s="6">
        <v>1391890</v>
      </c>
      <c r="I19" s="4">
        <f>G19*H19</f>
        <v>0</v>
      </c>
      <c r="J19">
        <v>1</v>
      </c>
    </row>
    <row r="20" spans="1:19">
      <c r="D20" s="22" t="str">
        <f>SUBSTITUTE("Sp.mat: 0.00%",".",IF(VALUE("1.2")=1.2,".",","),2)</f>
        <v>Sp.mat: 0,00%</v>
      </c>
      <c r="F20" s="22" t="str">
        <f>SUBSTITUTE("Sp.man: 0.00%",".",IF(VALUE("1.2")=1.2,".",","),2)</f>
        <v>Sp.man: 0,00%</v>
      </c>
      <c r="G20" s="22" t="str">
        <f>SUBSTITUTE("Sp.uti: 0.00%",".",IF(VALUE("1.2")=1.2,".",","),2)</f>
        <v>Sp.uti: 0,00%</v>
      </c>
      <c r="I20" s="4">
        <f>G19*H20</f>
        <v>0</v>
      </c>
      <c r="J20">
        <v>2</v>
      </c>
    </row>
    <row r="21" spans="1:19">
      <c r="A21" s="41" t="s">
        <v>179</v>
      </c>
      <c r="B21" s="42"/>
      <c r="C21" s="42"/>
      <c r="D21" s="42"/>
      <c r="E21" s="42"/>
      <c r="F21" s="42"/>
      <c r="G21" s="42"/>
      <c r="I21" s="4">
        <f>G19*H21</f>
        <v>0</v>
      </c>
      <c r="J21">
        <v>3</v>
      </c>
      <c r="K21" s="4">
        <v>0</v>
      </c>
      <c r="L21" s="4">
        <v>0</v>
      </c>
      <c r="M21" s="4">
        <f>I21-K21-L21</f>
        <v>0</v>
      </c>
    </row>
    <row r="22" spans="1:19">
      <c r="A22" s="42"/>
      <c r="B22" s="42"/>
      <c r="C22" s="42"/>
      <c r="D22" s="42"/>
      <c r="E22" s="42"/>
      <c r="F22" s="42"/>
      <c r="G22" s="42"/>
      <c r="I22" s="4">
        <f>G19*H22</f>
        <v>0</v>
      </c>
      <c r="J22">
        <v>4</v>
      </c>
      <c r="N22" s="4">
        <f>IF(ISERR(SEARCH("TRA* 82",C19)),IF(Q22+R22+S22=0,0,I22*(Q22/(Q22+R22+S22))),I22)</f>
        <v>0</v>
      </c>
      <c r="O22" s="4">
        <f>IF(ISERR(SEARCH("TRA* 82",C19)),IF(Q22+R22+S22=0,0,I22*(R22/(Q22+R22+S22))),0)</f>
        <v>0</v>
      </c>
      <c r="P22" s="4">
        <f>IF(ISERR(SEARCH("TRA* 82",C19)),I22-N22-O22,0)</f>
        <v>0</v>
      </c>
      <c r="Q22" s="4">
        <v>0</v>
      </c>
      <c r="R22" s="4">
        <v>0</v>
      </c>
      <c r="S22" s="4">
        <v>0</v>
      </c>
    </row>
    <row r="23" spans="1:19">
      <c r="A23" s="39" t="s">
        <v>24</v>
      </c>
      <c r="B23" s="40"/>
      <c r="C23" s="40"/>
      <c r="D23" s="40"/>
      <c r="E23" s="40"/>
      <c r="F23" s="40"/>
      <c r="G23" s="40"/>
      <c r="H23" s="25">
        <f>H19+H20+H21+H22</f>
        <v>0</v>
      </c>
      <c r="I23" s="26">
        <f>I19+I20+I21+I22</f>
        <v>0</v>
      </c>
      <c r="J23">
        <v>5</v>
      </c>
    </row>
    <row r="24" spans="1:19">
      <c r="B24" s="2">
        <v>3</v>
      </c>
      <c r="C24" s="3" t="s">
        <v>180</v>
      </c>
      <c r="D24" s="5" t="s">
        <v>84</v>
      </c>
      <c r="G24" s="6">
        <v>500</v>
      </c>
      <c r="I24" s="4">
        <f>G24*H24</f>
        <v>0</v>
      </c>
      <c r="J24">
        <v>1</v>
      </c>
    </row>
    <row r="25" spans="1:19">
      <c r="D25" s="22" t="str">
        <f>SUBSTITUTE("Sp.mat: 0.00%",".",IF(VALUE("1.2")=1.2,".",","),2)</f>
        <v>Sp.mat: 0,00%</v>
      </c>
      <c r="F25" s="22" t="str">
        <f>SUBSTITUTE("Sp.man: 0.00%",".",IF(VALUE("1.2")=1.2,".",","),2)</f>
        <v>Sp.man: 0,00%</v>
      </c>
      <c r="G25" s="22" t="str">
        <f>SUBSTITUTE("Sp.uti: 0.00%",".",IF(VALUE("1.2")=1.2,".",","),2)</f>
        <v>Sp.uti: 0,00%</v>
      </c>
      <c r="I25" s="4">
        <f>G24*H25</f>
        <v>0</v>
      </c>
      <c r="J25">
        <v>2</v>
      </c>
    </row>
    <row r="26" spans="1:19">
      <c r="A26" s="41" t="s">
        <v>181</v>
      </c>
      <c r="B26" s="42"/>
      <c r="C26" s="42"/>
      <c r="D26" s="42"/>
      <c r="E26" s="42"/>
      <c r="F26" s="42"/>
      <c r="G26" s="42"/>
      <c r="I26" s="4">
        <f>G24*H26</f>
        <v>0</v>
      </c>
      <c r="J26">
        <v>3</v>
      </c>
      <c r="K26" s="4">
        <v>0</v>
      </c>
      <c r="L26" s="4">
        <v>0</v>
      </c>
      <c r="M26" s="4">
        <f>I26-K26-L26</f>
        <v>0</v>
      </c>
    </row>
    <row r="27" spans="1:19">
      <c r="A27" s="42"/>
      <c r="B27" s="42"/>
      <c r="C27" s="42"/>
      <c r="D27" s="42"/>
      <c r="E27" s="42"/>
      <c r="F27" s="42"/>
      <c r="G27" s="42"/>
      <c r="I27" s="4">
        <f>G24*H27</f>
        <v>0</v>
      </c>
      <c r="J27">
        <v>4</v>
      </c>
      <c r="N27" s="4">
        <f>IF(ISERR(SEARCH("TRA* 82",C24)),IF(Q27+R27+S27=0,0,I27*(Q27/(Q27+R27+S27))),I27)</f>
        <v>0</v>
      </c>
      <c r="O27" s="4">
        <f>IF(ISERR(SEARCH("TRA* 82",C24)),IF(Q27+R27+S27=0,0,I27*(R27/(Q27+R27+S27))),0)</f>
        <v>0</v>
      </c>
      <c r="P27" s="4">
        <f>IF(ISERR(SEARCH("TRA* 82",C24)),I27-N27-O27,0)</f>
        <v>0</v>
      </c>
      <c r="Q27" s="4">
        <v>0</v>
      </c>
      <c r="R27" s="4">
        <v>0</v>
      </c>
      <c r="S27" s="4">
        <v>0</v>
      </c>
    </row>
    <row r="28" spans="1:19">
      <c r="A28" s="39" t="s">
        <v>24</v>
      </c>
      <c r="B28" s="40"/>
      <c r="C28" s="40"/>
      <c r="D28" s="40"/>
      <c r="E28" s="40"/>
      <c r="F28" s="40"/>
      <c r="G28" s="40"/>
      <c r="H28" s="25">
        <f>H24+H25+H26+H27</f>
        <v>0</v>
      </c>
      <c r="I28" s="26">
        <f>I24+I25+I26+I27</f>
        <v>0</v>
      </c>
      <c r="J28">
        <v>5</v>
      </c>
    </row>
    <row r="29" spans="1:19">
      <c r="B29" s="2">
        <v>4</v>
      </c>
      <c r="C29" s="3" t="s">
        <v>182</v>
      </c>
      <c r="D29" s="5" t="s">
        <v>178</v>
      </c>
      <c r="G29" s="6">
        <v>63000</v>
      </c>
      <c r="I29" s="4">
        <f>G29*H29</f>
        <v>0</v>
      </c>
      <c r="J29">
        <v>1</v>
      </c>
    </row>
    <row r="30" spans="1:19">
      <c r="D30" s="22" t="str">
        <f>SUBSTITUTE("Sp.mat: 0.00%",".",IF(VALUE("1.2")=1.2,".",","),2)</f>
        <v>Sp.mat: 0,00%</v>
      </c>
      <c r="F30" s="22" t="str">
        <f>SUBSTITUTE("Sp.man: 0.00%",".",IF(VALUE("1.2")=1.2,".",","),2)</f>
        <v>Sp.man: 0,00%</v>
      </c>
      <c r="G30" s="22" t="str">
        <f>SUBSTITUTE("Sp.uti: 0.00%",".",IF(VALUE("1.2")=1.2,".",","),2)</f>
        <v>Sp.uti: 0,00%</v>
      </c>
      <c r="I30" s="4">
        <f>G29*H30</f>
        <v>0</v>
      </c>
      <c r="J30">
        <v>2</v>
      </c>
    </row>
    <row r="31" spans="1:19">
      <c r="A31" s="41" t="s">
        <v>183</v>
      </c>
      <c r="B31" s="42"/>
      <c r="C31" s="42"/>
      <c r="D31" s="42"/>
      <c r="E31" s="42"/>
      <c r="F31" s="42"/>
      <c r="G31" s="42"/>
      <c r="I31" s="4">
        <f>G29*H31</f>
        <v>0</v>
      </c>
      <c r="J31">
        <v>3</v>
      </c>
      <c r="K31" s="4">
        <v>0</v>
      </c>
      <c r="L31" s="4">
        <v>0</v>
      </c>
      <c r="M31" s="4">
        <f>I31-K31-L31</f>
        <v>0</v>
      </c>
    </row>
    <row r="32" spans="1:19">
      <c r="A32" s="42"/>
      <c r="B32" s="42"/>
      <c r="C32" s="42"/>
      <c r="D32" s="42"/>
      <c r="E32" s="42"/>
      <c r="F32" s="42"/>
      <c r="G32" s="42"/>
      <c r="I32" s="4">
        <f>G29*H32</f>
        <v>0</v>
      </c>
      <c r="J32">
        <v>4</v>
      </c>
      <c r="N32" s="4">
        <f>IF(ISERR(SEARCH("TRA* 82",C29)),IF(Q32+R32+S32=0,0,I32*(Q32/(Q32+R32+S32))),I32)</f>
        <v>0</v>
      </c>
      <c r="O32" s="4">
        <f>IF(ISERR(SEARCH("TRA* 82",C29)),IF(Q32+R32+S32=0,0,I32*(R32/(Q32+R32+S32))),0)</f>
        <v>0</v>
      </c>
      <c r="P32" s="4">
        <f>IF(ISERR(SEARCH("TRA* 82",C29)),I32-N32-O32,0)</f>
        <v>0</v>
      </c>
      <c r="Q32" s="4">
        <v>63000</v>
      </c>
      <c r="R32" s="4">
        <v>0</v>
      </c>
      <c r="S32" s="4">
        <v>0</v>
      </c>
    </row>
    <row r="33" spans="1:19">
      <c r="A33" s="39" t="s">
        <v>184</v>
      </c>
      <c r="B33" s="40"/>
      <c r="C33" s="40"/>
      <c r="D33" s="40"/>
      <c r="E33" s="40"/>
      <c r="F33" s="40"/>
      <c r="G33" s="40"/>
      <c r="H33" s="25">
        <f>H29+H30+H31+H32</f>
        <v>0</v>
      </c>
      <c r="I33" s="26">
        <f>I29+I30+I31+I32</f>
        <v>0</v>
      </c>
      <c r="J33">
        <v>5</v>
      </c>
    </row>
    <row r="34" spans="1:19">
      <c r="B34" s="2">
        <v>5</v>
      </c>
      <c r="C34" s="3" t="s">
        <v>185</v>
      </c>
      <c r="D34" s="5" t="s">
        <v>79</v>
      </c>
      <c r="G34" s="6">
        <v>150</v>
      </c>
      <c r="I34" s="4">
        <f>G34*H34</f>
        <v>0</v>
      </c>
      <c r="J34">
        <v>1</v>
      </c>
    </row>
    <row r="35" spans="1:19">
      <c r="D35" s="22" t="str">
        <f>SUBSTITUTE("Sp.mat: 0.00%",".",IF(VALUE("1.2")=1.2,".",","),2)</f>
        <v>Sp.mat: 0,00%</v>
      </c>
      <c r="F35" s="22" t="str">
        <f>SUBSTITUTE("Sp.man: 0.00%",".",IF(VALUE("1.2")=1.2,".",","),2)</f>
        <v>Sp.man: 0,00%</v>
      </c>
      <c r="G35" s="22" t="str">
        <f>SUBSTITUTE("Sp.uti: 0.00%",".",IF(VALUE("1.2")=1.2,".",","),2)</f>
        <v>Sp.uti: 0,00%</v>
      </c>
      <c r="I35" s="4">
        <f>G34*H35</f>
        <v>0</v>
      </c>
      <c r="J35">
        <v>2</v>
      </c>
    </row>
    <row r="36" spans="1:19">
      <c r="A36" s="41" t="s">
        <v>186</v>
      </c>
      <c r="B36" s="42"/>
      <c r="C36" s="42"/>
      <c r="D36" s="42"/>
      <c r="E36" s="42"/>
      <c r="F36" s="42"/>
      <c r="G36" s="42"/>
      <c r="I36" s="4">
        <f>G34*H36</f>
        <v>0</v>
      </c>
      <c r="J36">
        <v>3</v>
      </c>
      <c r="K36" s="4">
        <v>28917</v>
      </c>
      <c r="L36" s="4">
        <v>0</v>
      </c>
      <c r="M36" s="4">
        <f>I36-K36-L36</f>
        <v>-28917</v>
      </c>
    </row>
    <row r="37" spans="1:19">
      <c r="A37" s="42"/>
      <c r="B37" s="42"/>
      <c r="C37" s="42"/>
      <c r="D37" s="42"/>
      <c r="E37" s="42"/>
      <c r="F37" s="42"/>
      <c r="G37" s="42"/>
      <c r="I37" s="4">
        <f>G34*H37</f>
        <v>0</v>
      </c>
      <c r="J37">
        <v>4</v>
      </c>
      <c r="N37" s="4">
        <f>IF(ISERR(SEARCH("TRA* 82",C34)),IF(Q37+R37+S37=0,0,I37*(Q37/(Q37+R37+S37))),I37)</f>
        <v>0</v>
      </c>
      <c r="O37" s="4">
        <f>IF(ISERR(SEARCH("TRA* 82",C34)),IF(Q37+R37+S37=0,0,I37*(R37/(Q37+R37+S37))),0)</f>
        <v>0</v>
      </c>
      <c r="P37" s="4">
        <f>IF(ISERR(SEARCH("TRA* 82",C34)),I37-N37-O37,0)</f>
        <v>0</v>
      </c>
      <c r="Q37" s="4">
        <v>0</v>
      </c>
      <c r="R37" s="4">
        <v>0</v>
      </c>
      <c r="S37" s="4">
        <v>0</v>
      </c>
    </row>
    <row r="38" spans="1:19">
      <c r="A38" s="39" t="s">
        <v>187</v>
      </c>
      <c r="B38" s="40"/>
      <c r="C38" s="40"/>
      <c r="D38" s="40"/>
      <c r="E38" s="40"/>
      <c r="F38" s="40"/>
      <c r="G38" s="40"/>
      <c r="H38" s="25">
        <f>H34+H35+H36+H37</f>
        <v>0</v>
      </c>
      <c r="I38" s="26">
        <f>I34+I35+I36+I37</f>
        <v>0</v>
      </c>
      <c r="J38">
        <v>5</v>
      </c>
    </row>
    <row r="39" spans="1:19">
      <c r="B39" s="2">
        <v>6</v>
      </c>
      <c r="C39" s="3" t="s">
        <v>188</v>
      </c>
      <c r="D39" s="5" t="s">
        <v>79</v>
      </c>
      <c r="G39" s="6">
        <v>2880</v>
      </c>
      <c r="I39" s="4">
        <f>G39*H39</f>
        <v>0</v>
      </c>
      <c r="J39">
        <v>1</v>
      </c>
    </row>
    <row r="40" spans="1:19">
      <c r="D40" s="22" t="str">
        <f>SUBSTITUTE("Sp.mat: 0.00%",".",IF(VALUE("1.2")=1.2,".",","),2)</f>
        <v>Sp.mat: 0,00%</v>
      </c>
      <c r="F40" s="22" t="str">
        <f>SUBSTITUTE("Sp.man: 0.00%",".",IF(VALUE("1.2")=1.2,".",","),2)</f>
        <v>Sp.man: 0,00%</v>
      </c>
      <c r="G40" s="22" t="str">
        <f>SUBSTITUTE("Sp.uti: 0.00%",".",IF(VALUE("1.2")=1.2,".",","),2)</f>
        <v>Sp.uti: 0,00%</v>
      </c>
      <c r="I40" s="4">
        <f>G39*H40</f>
        <v>0</v>
      </c>
      <c r="J40">
        <v>2</v>
      </c>
    </row>
    <row r="41" spans="1:19">
      <c r="A41" s="41" t="s">
        <v>189</v>
      </c>
      <c r="B41" s="42"/>
      <c r="C41" s="42"/>
      <c r="D41" s="42"/>
      <c r="E41" s="42"/>
      <c r="F41" s="42"/>
      <c r="G41" s="42"/>
      <c r="I41" s="4">
        <f>G39*H41</f>
        <v>0</v>
      </c>
      <c r="J41">
        <v>3</v>
      </c>
      <c r="K41" s="4">
        <v>0</v>
      </c>
      <c r="L41" s="4">
        <v>0</v>
      </c>
      <c r="M41" s="4">
        <f>I41-K41-L41</f>
        <v>0</v>
      </c>
    </row>
    <row r="42" spans="1:19">
      <c r="A42" s="42"/>
      <c r="B42" s="42"/>
      <c r="C42" s="42"/>
      <c r="D42" s="42"/>
      <c r="E42" s="42"/>
      <c r="F42" s="42"/>
      <c r="G42" s="42"/>
      <c r="I42" s="4">
        <f>G39*H42</f>
        <v>0</v>
      </c>
      <c r="J42">
        <v>4</v>
      </c>
      <c r="N42" s="4">
        <f>IF(ISERR(SEARCH("TRA* 82",C39)),IF(Q42+R42+S42=0,0,I42*(Q42/(Q42+R42+S42))),I42)</f>
        <v>0</v>
      </c>
      <c r="O42" s="4">
        <f>IF(ISERR(SEARCH("TRA* 82",C39)),IF(Q42+R42+S42=0,0,I42*(R42/(Q42+R42+S42))),0)</f>
        <v>0</v>
      </c>
      <c r="P42" s="4">
        <f>IF(ISERR(SEARCH("TRA* 82",C39)),I42-N42-O42,0)</f>
        <v>0</v>
      </c>
      <c r="Q42" s="4">
        <v>0</v>
      </c>
      <c r="R42" s="4">
        <v>0</v>
      </c>
      <c r="S42" s="4">
        <v>0</v>
      </c>
    </row>
    <row r="43" spans="1:19">
      <c r="A43" s="39" t="s">
        <v>190</v>
      </c>
      <c r="B43" s="40"/>
      <c r="C43" s="40"/>
      <c r="D43" s="40"/>
      <c r="E43" s="40"/>
      <c r="F43" s="40"/>
      <c r="G43" s="40"/>
      <c r="H43" s="25">
        <f>H39+H40+H41+H42</f>
        <v>0</v>
      </c>
      <c r="I43" s="26">
        <f>I39+I40+I41+I42</f>
        <v>0</v>
      </c>
      <c r="J43">
        <v>5</v>
      </c>
    </row>
    <row r="44" spans="1:19">
      <c r="B44" s="2">
        <v>7</v>
      </c>
      <c r="C44" s="3" t="s">
        <v>191</v>
      </c>
      <c r="D44" s="5" t="s">
        <v>43</v>
      </c>
      <c r="G44" s="6">
        <v>1560</v>
      </c>
      <c r="I44" s="4">
        <f>G44*H44</f>
        <v>0</v>
      </c>
      <c r="J44">
        <v>1</v>
      </c>
    </row>
    <row r="45" spans="1:19">
      <c r="D45" s="22" t="str">
        <f>SUBSTITUTE("Sp.mat: 0.00%",".",IF(VALUE("1.2")=1.2,".",","),2)</f>
        <v>Sp.mat: 0,00%</v>
      </c>
      <c r="F45" s="22" t="str">
        <f>SUBSTITUTE("Sp.man: 0.00%",".",IF(VALUE("1.2")=1.2,".",","),2)</f>
        <v>Sp.man: 0,00%</v>
      </c>
      <c r="G45" s="22" t="str">
        <f>SUBSTITUTE("Sp.uti: 0.00%",".",IF(VALUE("1.2")=1.2,".",","),2)</f>
        <v>Sp.uti: 0,00%</v>
      </c>
      <c r="I45" s="4">
        <f>G44*H45</f>
        <v>0</v>
      </c>
      <c r="J45">
        <v>2</v>
      </c>
    </row>
    <row r="46" spans="1:19">
      <c r="A46" s="41" t="s">
        <v>192</v>
      </c>
      <c r="B46" s="42"/>
      <c r="C46" s="42"/>
      <c r="D46" s="42"/>
      <c r="E46" s="42"/>
      <c r="F46" s="42"/>
      <c r="G46" s="42"/>
      <c r="I46" s="4">
        <f>G44*H46</f>
        <v>0</v>
      </c>
      <c r="J46">
        <v>3</v>
      </c>
      <c r="K46" s="4">
        <v>0</v>
      </c>
      <c r="L46" s="4">
        <v>0</v>
      </c>
      <c r="M46" s="4">
        <f>I46-K46-L46</f>
        <v>0</v>
      </c>
    </row>
    <row r="47" spans="1:19">
      <c r="A47" s="42"/>
      <c r="B47" s="42"/>
      <c r="C47" s="42"/>
      <c r="D47" s="42"/>
      <c r="E47" s="42"/>
      <c r="F47" s="42"/>
      <c r="G47" s="42"/>
      <c r="I47" s="4">
        <f>G44*H47</f>
        <v>0</v>
      </c>
      <c r="J47">
        <v>4</v>
      </c>
      <c r="N47" s="4">
        <f>IF(ISERR(SEARCH("TRA* 82",C44)),IF(Q47+R47+S47=0,0,I47*(Q47/(Q47+R47+S47))),I47)</f>
        <v>0</v>
      </c>
      <c r="O47" s="4">
        <f>IF(ISERR(SEARCH("TRA* 82",C44)),IF(Q47+R47+S47=0,0,I47*(R47/(Q47+R47+S47))),0)</f>
        <v>0</v>
      </c>
      <c r="P47" s="4">
        <f>IF(ISERR(SEARCH("TRA* 82",C44)),I47-N47-O47,0)</f>
        <v>0</v>
      </c>
      <c r="Q47" s="4">
        <v>0</v>
      </c>
      <c r="R47" s="4">
        <v>0</v>
      </c>
      <c r="S47" s="4">
        <v>0</v>
      </c>
    </row>
    <row r="48" spans="1:19">
      <c r="A48" s="39" t="s">
        <v>24</v>
      </c>
      <c r="B48" s="40"/>
      <c r="C48" s="40"/>
      <c r="D48" s="40"/>
      <c r="E48" s="40"/>
      <c r="F48" s="40"/>
      <c r="G48" s="40"/>
      <c r="H48" s="25">
        <f>H44+H45+H46+H47</f>
        <v>0</v>
      </c>
      <c r="I48" s="26">
        <f>I44+I45+I46+I47</f>
        <v>0</v>
      </c>
      <c r="J48">
        <v>5</v>
      </c>
    </row>
    <row r="49" spans="1:19">
      <c r="B49" s="2">
        <v>8</v>
      </c>
      <c r="C49" s="3" t="s">
        <v>193</v>
      </c>
      <c r="D49" s="5" t="s">
        <v>79</v>
      </c>
      <c r="G49" s="6">
        <v>1123200</v>
      </c>
      <c r="I49" s="4">
        <f>G49*H49</f>
        <v>0</v>
      </c>
      <c r="J49">
        <v>1</v>
      </c>
    </row>
    <row r="50" spans="1:19">
      <c r="D50" s="22" t="str">
        <f>SUBSTITUTE("Sp.mat: 0.00%",".",IF(VALUE("1.2")=1.2,".",","),2)</f>
        <v>Sp.mat: 0,00%</v>
      </c>
      <c r="F50" s="22" t="str">
        <f>SUBSTITUTE("Sp.man: 0.00%",".",IF(VALUE("1.2")=1.2,".",","),2)</f>
        <v>Sp.man: 0,00%</v>
      </c>
      <c r="G50" s="22" t="str">
        <f>SUBSTITUTE("Sp.uti: 0.00%",".",IF(VALUE("1.2")=1.2,".",","),2)</f>
        <v>Sp.uti: 0,00%</v>
      </c>
      <c r="I50" s="4">
        <f>G49*H50</f>
        <v>0</v>
      </c>
      <c r="J50">
        <v>2</v>
      </c>
    </row>
    <row r="51" spans="1:19">
      <c r="A51" s="41" t="s">
        <v>194</v>
      </c>
      <c r="B51" s="42"/>
      <c r="C51" s="42"/>
      <c r="D51" s="42"/>
      <c r="E51" s="42"/>
      <c r="F51" s="42"/>
      <c r="G51" s="42"/>
      <c r="I51" s="4">
        <f>G49*H51</f>
        <v>0</v>
      </c>
      <c r="J51">
        <v>3</v>
      </c>
      <c r="K51" s="4">
        <v>0</v>
      </c>
      <c r="L51" s="4">
        <v>0</v>
      </c>
      <c r="M51" s="4">
        <f>I51-K51-L51</f>
        <v>0</v>
      </c>
    </row>
    <row r="52" spans="1:19">
      <c r="A52" s="42"/>
      <c r="B52" s="42"/>
      <c r="C52" s="42"/>
      <c r="D52" s="42"/>
      <c r="E52" s="42"/>
      <c r="F52" s="42"/>
      <c r="G52" s="42"/>
      <c r="I52" s="4">
        <f>G49*H52</f>
        <v>0</v>
      </c>
      <c r="J52">
        <v>4</v>
      </c>
      <c r="N52" s="4">
        <f>IF(ISERR(SEARCH("TRA* 82",C49)),IF(Q52+R52+S52=0,0,I52*(Q52/(Q52+R52+S52))),I52)</f>
        <v>0</v>
      </c>
      <c r="O52" s="4">
        <f>IF(ISERR(SEARCH("TRA* 82",C49)),IF(Q52+R52+S52=0,0,I52*(R52/(Q52+R52+S52))),0)</f>
        <v>0</v>
      </c>
      <c r="P52" s="4">
        <f>IF(ISERR(SEARCH("TRA* 82",C49)),I52-N52-O52,0)</f>
        <v>0</v>
      </c>
      <c r="Q52" s="4">
        <v>0</v>
      </c>
      <c r="R52" s="4">
        <v>0</v>
      </c>
      <c r="S52" s="4">
        <v>0</v>
      </c>
    </row>
    <row r="53" spans="1:19">
      <c r="A53" s="39" t="s">
        <v>24</v>
      </c>
      <c r="B53" s="40"/>
      <c r="C53" s="40"/>
      <c r="D53" s="40"/>
      <c r="E53" s="40"/>
      <c r="F53" s="40"/>
      <c r="G53" s="40"/>
      <c r="H53" s="25">
        <f>H49+H50+H51+H52</f>
        <v>0</v>
      </c>
      <c r="I53" s="26">
        <f>I49+I50+I51+I52</f>
        <v>0</v>
      </c>
      <c r="J53">
        <v>5</v>
      </c>
    </row>
    <row r="54" spans="1:19">
      <c r="B54" s="2">
        <v>9</v>
      </c>
      <c r="C54" s="3" t="s">
        <v>195</v>
      </c>
      <c r="D54" s="5" t="s">
        <v>76</v>
      </c>
      <c r="G54" s="6">
        <v>2.5</v>
      </c>
      <c r="I54" s="4">
        <f>G54*H54</f>
        <v>0</v>
      </c>
      <c r="J54">
        <v>1</v>
      </c>
    </row>
    <row r="55" spans="1:19">
      <c r="D55" s="22" t="str">
        <f>SUBSTITUTE("Sp.mat: 0.00%",".",IF(VALUE("1.2")=1.2,".",","),2)</f>
        <v>Sp.mat: 0,00%</v>
      </c>
      <c r="F55" s="22" t="str">
        <f>SUBSTITUTE("Sp.man: 0.00%",".",IF(VALUE("1.2")=1.2,".",","),2)</f>
        <v>Sp.man: 0,00%</v>
      </c>
      <c r="G55" s="22" t="str">
        <f>SUBSTITUTE("Sp.uti: 0.00%",".",IF(VALUE("1.2")=1.2,".",","),2)</f>
        <v>Sp.uti: 0,00%</v>
      </c>
      <c r="I55" s="4">
        <f>G54*H55</f>
        <v>0</v>
      </c>
      <c r="J55">
        <v>2</v>
      </c>
    </row>
    <row r="56" spans="1:19">
      <c r="A56" s="41" t="s">
        <v>196</v>
      </c>
      <c r="B56" s="42"/>
      <c r="C56" s="42"/>
      <c r="D56" s="42"/>
      <c r="E56" s="42"/>
      <c r="F56" s="42"/>
      <c r="G56" s="42"/>
      <c r="I56" s="4">
        <f>G54*H56</f>
        <v>0</v>
      </c>
      <c r="J56">
        <v>3</v>
      </c>
      <c r="K56" s="4">
        <v>2352.375</v>
      </c>
      <c r="L56" s="4">
        <v>0</v>
      </c>
      <c r="M56" s="4">
        <f>I56-K56-L56</f>
        <v>-2352.375</v>
      </c>
    </row>
    <row r="57" spans="1:19">
      <c r="A57" s="42"/>
      <c r="B57" s="42"/>
      <c r="C57" s="42"/>
      <c r="D57" s="42"/>
      <c r="E57" s="42"/>
      <c r="F57" s="42"/>
      <c r="G57" s="42"/>
      <c r="I57" s="4">
        <f>G54*H57</f>
        <v>0</v>
      </c>
      <c r="J57">
        <v>4</v>
      </c>
      <c r="N57" s="4">
        <f>IF(ISERR(SEARCH("TRA* 82",C54)),IF(Q57+R57+S57=0,0,I57*(Q57/(Q57+R57+S57))),I57)</f>
        <v>0</v>
      </c>
      <c r="O57" s="4">
        <f>IF(ISERR(SEARCH("TRA* 82",C54)),IF(Q57+R57+S57=0,0,I57*(R57/(Q57+R57+S57))),0)</f>
        <v>0</v>
      </c>
      <c r="P57" s="4">
        <f>IF(ISERR(SEARCH("TRA* 82",C54)),I57-N57-O57,0)</f>
        <v>0</v>
      </c>
      <c r="Q57" s="4">
        <v>0</v>
      </c>
      <c r="R57" s="4">
        <v>0</v>
      </c>
      <c r="S57" s="4">
        <v>0</v>
      </c>
    </row>
    <row r="58" spans="1:19">
      <c r="A58" s="39" t="s">
        <v>24</v>
      </c>
      <c r="B58" s="40"/>
      <c r="C58" s="40"/>
      <c r="D58" s="40"/>
      <c r="E58" s="40"/>
      <c r="F58" s="40"/>
      <c r="G58" s="40"/>
      <c r="H58" s="25">
        <f>H54+H55+H56+H57</f>
        <v>0</v>
      </c>
      <c r="I58" s="26">
        <f>I54+I55+I56+I57</f>
        <v>0</v>
      </c>
      <c r="J58">
        <v>5</v>
      </c>
    </row>
    <row r="59" spans="1:19">
      <c r="B59" s="2">
        <v>10</v>
      </c>
      <c r="C59" s="3" t="s">
        <v>197</v>
      </c>
      <c r="D59" s="5" t="s">
        <v>79</v>
      </c>
      <c r="G59" s="6">
        <v>2500</v>
      </c>
      <c r="I59" s="4">
        <f>G59*H59</f>
        <v>0</v>
      </c>
      <c r="J59">
        <v>1</v>
      </c>
    </row>
    <row r="60" spans="1:19">
      <c r="D60" s="22" t="str">
        <f>SUBSTITUTE("Sp.mat: 0.00%",".",IF(VALUE("1.2")=1.2,".",","),2)</f>
        <v>Sp.mat: 0,00%</v>
      </c>
      <c r="F60" s="22" t="str">
        <f>SUBSTITUTE("Sp.man: 0.00%",".",IF(VALUE("1.2")=1.2,".",","),2)</f>
        <v>Sp.man: 0,00%</v>
      </c>
      <c r="G60" s="22" t="str">
        <f>SUBSTITUTE("Sp.uti: 0.00%",".",IF(VALUE("1.2")=1.2,".",","),2)</f>
        <v>Sp.uti: 0,00%</v>
      </c>
      <c r="I60" s="4">
        <f>G59*H60</f>
        <v>0</v>
      </c>
      <c r="J60">
        <v>2</v>
      </c>
    </row>
    <row r="61" spans="1:19">
      <c r="A61" s="41" t="s">
        <v>198</v>
      </c>
      <c r="B61" s="42"/>
      <c r="C61" s="42"/>
      <c r="D61" s="42"/>
      <c r="E61" s="42"/>
      <c r="F61" s="42"/>
      <c r="G61" s="42"/>
      <c r="I61" s="4">
        <f>G59*H61</f>
        <v>0</v>
      </c>
      <c r="J61">
        <v>3</v>
      </c>
      <c r="K61" s="4">
        <v>0</v>
      </c>
      <c r="L61" s="4">
        <v>0</v>
      </c>
      <c r="M61" s="4">
        <f>I61-K61-L61</f>
        <v>0</v>
      </c>
    </row>
    <row r="62" spans="1:19">
      <c r="A62" s="42"/>
      <c r="B62" s="42"/>
      <c r="C62" s="42"/>
      <c r="D62" s="42"/>
      <c r="E62" s="42"/>
      <c r="F62" s="42"/>
      <c r="G62" s="42"/>
      <c r="I62" s="4">
        <f>G59*H62</f>
        <v>0</v>
      </c>
      <c r="J62">
        <v>4</v>
      </c>
      <c r="N62" s="4">
        <f>IF(ISERR(SEARCH("TRA* 82",C59)),IF(Q62+R62+S62=0,0,I62*(Q62/(Q62+R62+S62))),I62)</f>
        <v>0</v>
      </c>
      <c r="O62" s="4">
        <f>IF(ISERR(SEARCH("TRA* 82",C59)),IF(Q62+R62+S62=0,0,I62*(R62/(Q62+R62+S62))),0)</f>
        <v>0</v>
      </c>
      <c r="P62" s="4">
        <f>IF(ISERR(SEARCH("TRA* 82",C59)),I62-N62-O62,0)</f>
        <v>0</v>
      </c>
      <c r="Q62" s="4">
        <v>0</v>
      </c>
      <c r="R62" s="4">
        <v>0</v>
      </c>
      <c r="S62" s="4">
        <v>0</v>
      </c>
    </row>
    <row r="63" spans="1:19">
      <c r="A63" s="39" t="s">
        <v>199</v>
      </c>
      <c r="B63" s="40"/>
      <c r="C63" s="40"/>
      <c r="D63" s="40"/>
      <c r="E63" s="40"/>
      <c r="F63" s="40"/>
      <c r="G63" s="40"/>
      <c r="H63" s="25">
        <f>H59+H60+H61+H62</f>
        <v>0</v>
      </c>
      <c r="I63" s="26">
        <f>I59+I60+I61+I62</f>
        <v>0</v>
      </c>
      <c r="J63">
        <v>5</v>
      </c>
    </row>
    <row r="64" spans="1:19">
      <c r="B64" s="2">
        <v>11</v>
      </c>
      <c r="C64" s="3" t="s">
        <v>200</v>
      </c>
      <c r="D64" s="5" t="s">
        <v>43</v>
      </c>
      <c r="G64" s="6">
        <v>1410</v>
      </c>
      <c r="I64" s="4">
        <f>G64*H64</f>
        <v>0</v>
      </c>
      <c r="J64">
        <v>1</v>
      </c>
    </row>
    <row r="65" spans="1:19">
      <c r="D65" s="22" t="str">
        <f>SUBSTITUTE("Sp.mat: 0.00%",".",IF(VALUE("1.2")=1.2,".",","),2)</f>
        <v>Sp.mat: 0,00%</v>
      </c>
      <c r="F65" s="22" t="str">
        <f>SUBSTITUTE("Sp.man: 0.00%",".",IF(VALUE("1.2")=1.2,".",","),2)</f>
        <v>Sp.man: 0,00%</v>
      </c>
      <c r="G65" s="22" t="str">
        <f>SUBSTITUTE("Sp.uti: 0.00%",".",IF(VALUE("1.2")=1.2,".",","),2)</f>
        <v>Sp.uti: 0,00%</v>
      </c>
      <c r="I65" s="4">
        <f>G64*H65</f>
        <v>0</v>
      </c>
      <c r="J65">
        <v>2</v>
      </c>
    </row>
    <row r="66" spans="1:19">
      <c r="A66" s="41" t="s">
        <v>201</v>
      </c>
      <c r="B66" s="42"/>
      <c r="C66" s="42"/>
      <c r="D66" s="42"/>
      <c r="E66" s="42"/>
      <c r="F66" s="42"/>
      <c r="G66" s="42"/>
      <c r="I66" s="4">
        <f>G64*H66</f>
        <v>0</v>
      </c>
      <c r="J66">
        <v>3</v>
      </c>
      <c r="K66" s="4">
        <v>0</v>
      </c>
      <c r="L66" s="4">
        <v>0</v>
      </c>
      <c r="M66" s="4">
        <f>I66-K66-L66</f>
        <v>0</v>
      </c>
    </row>
    <row r="67" spans="1:19">
      <c r="A67" s="42"/>
      <c r="B67" s="42"/>
      <c r="C67" s="42"/>
      <c r="D67" s="42"/>
      <c r="E67" s="42"/>
      <c r="F67" s="42"/>
      <c r="G67" s="42"/>
      <c r="I67" s="4">
        <f>G64*H67</f>
        <v>0</v>
      </c>
      <c r="J67">
        <v>4</v>
      </c>
      <c r="N67" s="4">
        <f>IF(ISERR(SEARCH("TRA* 82",C64)),IF(Q67+R67+S67=0,0,I67*(Q67/(Q67+R67+S67))),I67)</f>
        <v>0</v>
      </c>
      <c r="O67" s="4">
        <f>IF(ISERR(SEARCH("TRA* 82",C64)),IF(Q67+R67+S67=0,0,I67*(R67/(Q67+R67+S67))),0)</f>
        <v>0</v>
      </c>
      <c r="P67" s="4">
        <f>IF(ISERR(SEARCH("TRA* 82",C64)),I67-N67-O67,0)</f>
        <v>0</v>
      </c>
      <c r="Q67" s="4">
        <v>0</v>
      </c>
      <c r="R67" s="4">
        <v>0</v>
      </c>
      <c r="S67" s="4">
        <v>0</v>
      </c>
    </row>
    <row r="68" spans="1:19">
      <c r="A68" s="39" t="s">
        <v>24</v>
      </c>
      <c r="B68" s="40"/>
      <c r="C68" s="40"/>
      <c r="D68" s="40"/>
      <c r="E68" s="40"/>
      <c r="F68" s="40"/>
      <c r="G68" s="40"/>
      <c r="H68" s="25">
        <f>H64+H65+H66+H67</f>
        <v>0</v>
      </c>
      <c r="I68" s="26">
        <f>I64+I65+I66+I67</f>
        <v>0</v>
      </c>
      <c r="J68">
        <v>5</v>
      </c>
    </row>
    <row r="69" spans="1:19">
      <c r="B69" s="2">
        <v>12</v>
      </c>
      <c r="C69" s="3" t="s">
        <v>202</v>
      </c>
      <c r="D69" s="5" t="s">
        <v>26</v>
      </c>
      <c r="G69" s="6">
        <v>23</v>
      </c>
      <c r="I69" s="4">
        <f>G69*H69</f>
        <v>0</v>
      </c>
      <c r="J69">
        <v>1</v>
      </c>
    </row>
    <row r="70" spans="1:19">
      <c r="D70" s="22" t="str">
        <f>SUBSTITUTE("Sp.mat: 0.00%",".",IF(VALUE("1.2")=1.2,".",","),2)</f>
        <v>Sp.mat: 0,00%</v>
      </c>
      <c r="F70" s="22" t="str">
        <f>SUBSTITUTE("Sp.man: 0.00%",".",IF(VALUE("1.2")=1.2,".",","),2)</f>
        <v>Sp.man: 0,00%</v>
      </c>
      <c r="G70" s="22" t="str">
        <f>SUBSTITUTE("Sp.uti: 0.00%",".",IF(VALUE("1.2")=1.2,".",","),2)</f>
        <v>Sp.uti: 0,00%</v>
      </c>
      <c r="I70" s="4">
        <f>G69*H70</f>
        <v>0</v>
      </c>
      <c r="J70">
        <v>2</v>
      </c>
    </row>
    <row r="71" spans="1:19">
      <c r="A71" s="41" t="s">
        <v>203</v>
      </c>
      <c r="B71" s="42"/>
      <c r="C71" s="42"/>
      <c r="D71" s="42"/>
      <c r="E71" s="42"/>
      <c r="F71" s="42"/>
      <c r="G71" s="42"/>
      <c r="I71" s="4">
        <f>G69*H71</f>
        <v>0</v>
      </c>
      <c r="J71">
        <v>3</v>
      </c>
      <c r="K71" s="4">
        <v>0</v>
      </c>
      <c r="L71" s="4">
        <v>0</v>
      </c>
      <c r="M71" s="4">
        <f>I71-K71-L71</f>
        <v>0</v>
      </c>
    </row>
    <row r="72" spans="1:19">
      <c r="A72" s="42"/>
      <c r="B72" s="42"/>
      <c r="C72" s="42"/>
      <c r="D72" s="42"/>
      <c r="E72" s="42"/>
      <c r="F72" s="42"/>
      <c r="G72" s="42"/>
      <c r="I72" s="4">
        <f>G69*H72</f>
        <v>0</v>
      </c>
      <c r="J72">
        <v>4</v>
      </c>
      <c r="N72" s="4">
        <f>IF(ISERR(SEARCH("TRA* 82",C69)),IF(Q72+R72+S72=0,0,I72*(Q72/(Q72+R72+S72))),I72)</f>
        <v>0</v>
      </c>
      <c r="O72" s="4">
        <f>IF(ISERR(SEARCH("TRA* 82",C69)),IF(Q72+R72+S72=0,0,I72*(R72/(Q72+R72+S72))),0)</f>
        <v>0</v>
      </c>
      <c r="P72" s="4">
        <f>IF(ISERR(SEARCH("TRA* 82",C69)),I72-N72-O72,0)</f>
        <v>0</v>
      </c>
      <c r="Q72" s="4">
        <v>0</v>
      </c>
      <c r="R72" s="4">
        <v>0</v>
      </c>
      <c r="S72" s="4">
        <v>0</v>
      </c>
    </row>
    <row r="73" spans="1:19">
      <c r="A73" s="39" t="s">
        <v>24</v>
      </c>
      <c r="B73" s="40"/>
      <c r="C73" s="40"/>
      <c r="D73" s="40"/>
      <c r="E73" s="40"/>
      <c r="F73" s="40"/>
      <c r="G73" s="40"/>
      <c r="H73" s="25">
        <f>H69+H70+H71+H72</f>
        <v>0</v>
      </c>
      <c r="I73" s="26">
        <f>I69+I70+I71+I72</f>
        <v>0</v>
      </c>
      <c r="J73">
        <v>5</v>
      </c>
    </row>
    <row r="74" spans="1:19">
      <c r="B74" s="2">
        <v>13</v>
      </c>
      <c r="C74" s="3" t="s">
        <v>204</v>
      </c>
      <c r="D74" s="5" t="s">
        <v>43</v>
      </c>
      <c r="G74" s="6">
        <v>61</v>
      </c>
      <c r="I74" s="4">
        <f>G74*H74</f>
        <v>0</v>
      </c>
      <c r="J74">
        <v>1</v>
      </c>
    </row>
    <row r="75" spans="1:19">
      <c r="D75" s="22" t="str">
        <f>SUBSTITUTE("Sp.mat: 0.00%",".",IF(VALUE("1.2")=1.2,".",","),2)</f>
        <v>Sp.mat: 0,00%</v>
      </c>
      <c r="F75" s="22" t="str">
        <f>SUBSTITUTE("Sp.man: 0.00%",".",IF(VALUE("1.2")=1.2,".",","),2)</f>
        <v>Sp.man: 0,00%</v>
      </c>
      <c r="G75" s="22" t="str">
        <f>SUBSTITUTE("Sp.uti: 0.00%",".",IF(VALUE("1.2")=1.2,".",","),2)</f>
        <v>Sp.uti: 0,00%</v>
      </c>
      <c r="I75" s="4">
        <f>G74*H75</f>
        <v>0</v>
      </c>
      <c r="J75">
        <v>2</v>
      </c>
    </row>
    <row r="76" spans="1:19">
      <c r="A76" s="41" t="s">
        <v>205</v>
      </c>
      <c r="B76" s="42"/>
      <c r="C76" s="42"/>
      <c r="D76" s="42"/>
      <c r="E76" s="42"/>
      <c r="F76" s="42"/>
      <c r="G76" s="42"/>
      <c r="I76" s="4">
        <f>G74*H76</f>
        <v>0</v>
      </c>
      <c r="J76">
        <v>3</v>
      </c>
      <c r="K76" s="4">
        <v>0</v>
      </c>
      <c r="L76" s="4">
        <v>43.865099999999998</v>
      </c>
      <c r="M76" s="4">
        <f>I76-K76-L76</f>
        <v>-43.865099999999998</v>
      </c>
    </row>
    <row r="77" spans="1:19">
      <c r="A77" s="42"/>
      <c r="B77" s="42"/>
      <c r="C77" s="42"/>
      <c r="D77" s="42"/>
      <c r="E77" s="42"/>
      <c r="F77" s="42"/>
      <c r="G77" s="42"/>
      <c r="I77" s="4">
        <f>G74*H77</f>
        <v>0</v>
      </c>
      <c r="J77">
        <v>4</v>
      </c>
      <c r="N77" s="4">
        <f>IF(ISERR(SEARCH("TRA* 82",C74)),IF(Q77+R77+S77=0,0,I77*(Q77/(Q77+R77+S77))),I77)</f>
        <v>0</v>
      </c>
      <c r="O77" s="4">
        <f>IF(ISERR(SEARCH("TRA* 82",C74)),IF(Q77+R77+S77=0,0,I77*(R77/(Q77+R77+S77))),0)</f>
        <v>0</v>
      </c>
      <c r="P77" s="4">
        <f>IF(ISERR(SEARCH("TRA* 82",C74)),I77-N77-O77,0)</f>
        <v>0</v>
      </c>
      <c r="Q77" s="4">
        <v>0</v>
      </c>
      <c r="R77" s="4">
        <v>0</v>
      </c>
      <c r="S77" s="4">
        <v>0</v>
      </c>
    </row>
    <row r="78" spans="1:19">
      <c r="A78" s="44" t="s">
        <v>24</v>
      </c>
      <c r="B78" s="45"/>
      <c r="C78" s="45"/>
      <c r="D78" s="45"/>
      <c r="E78" s="45"/>
      <c r="F78" s="45"/>
      <c r="G78" s="45"/>
      <c r="H78" s="27">
        <f>H74+H75+H76+H77</f>
        <v>0</v>
      </c>
      <c r="I78" s="28">
        <f>I74+I75+I76+I77</f>
        <v>0</v>
      </c>
      <c r="J78">
        <v>5</v>
      </c>
    </row>
    <row r="79" spans="1:19">
      <c r="A79" s="46" t="s">
        <v>206</v>
      </c>
      <c r="B79" s="46"/>
      <c r="C79" s="46"/>
      <c r="D79" s="46"/>
      <c r="E79" s="46"/>
      <c r="F79" s="46"/>
      <c r="G79" s="46"/>
      <c r="H79" s="46"/>
      <c r="I79" s="46"/>
    </row>
    <row r="80" spans="1:19">
      <c r="B80" s="2">
        <v>14</v>
      </c>
      <c r="C80" s="3" t="s">
        <v>207</v>
      </c>
      <c r="D80" s="5" t="s">
        <v>84</v>
      </c>
      <c r="G80" s="6">
        <v>440</v>
      </c>
      <c r="I80" s="4">
        <f>G80*H80</f>
        <v>0</v>
      </c>
      <c r="J80">
        <v>1</v>
      </c>
    </row>
    <row r="81" spans="1:19">
      <c r="D81" s="22" t="str">
        <f>SUBSTITUTE("Sp.mat: 0.00%",".",IF(VALUE("1.2")=1.2,".",","),2)</f>
        <v>Sp.mat: 0,00%</v>
      </c>
      <c r="F81" s="22" t="str">
        <f>SUBSTITUTE("Sp.man: 0.00%",".",IF(VALUE("1.2")=1.2,".",","),2)</f>
        <v>Sp.man: 0,00%</v>
      </c>
      <c r="G81" s="22" t="str">
        <f>SUBSTITUTE("Sp.uti: 0.00%",".",IF(VALUE("1.2")=1.2,".",","),2)</f>
        <v>Sp.uti: 0,00%</v>
      </c>
      <c r="I81" s="4">
        <f>G80*H81</f>
        <v>0</v>
      </c>
      <c r="J81">
        <v>2</v>
      </c>
    </row>
    <row r="82" spans="1:19">
      <c r="A82" s="41" t="s">
        <v>208</v>
      </c>
      <c r="B82" s="42"/>
      <c r="C82" s="42"/>
      <c r="D82" s="42"/>
      <c r="E82" s="42"/>
      <c r="F82" s="42"/>
      <c r="G82" s="42"/>
      <c r="I82" s="4">
        <f>G80*H82</f>
        <v>0</v>
      </c>
      <c r="J82">
        <v>3</v>
      </c>
      <c r="K82" s="4">
        <v>0</v>
      </c>
      <c r="L82" s="4">
        <v>0</v>
      </c>
      <c r="M82" s="4">
        <f>I82-K82-L82</f>
        <v>0</v>
      </c>
    </row>
    <row r="83" spans="1:19">
      <c r="A83" s="42"/>
      <c r="B83" s="42"/>
      <c r="C83" s="42"/>
      <c r="D83" s="42"/>
      <c r="E83" s="42"/>
      <c r="F83" s="42"/>
      <c r="G83" s="42"/>
      <c r="I83" s="4">
        <f>G80*H83</f>
        <v>0</v>
      </c>
      <c r="J83">
        <v>4</v>
      </c>
      <c r="N83" s="4">
        <f>IF(ISERR(SEARCH("TRA* 82",C80)),IF(Q83+R83+S83=0,0,I83*(Q83/(Q83+R83+S83))),I83)</f>
        <v>0</v>
      </c>
      <c r="O83" s="4">
        <f>IF(ISERR(SEARCH("TRA* 82",C80)),IF(Q83+R83+S83=0,0,I83*(R83/(Q83+R83+S83))),0)</f>
        <v>0</v>
      </c>
      <c r="P83" s="4">
        <f>IF(ISERR(SEARCH("TRA* 82",C80)),I83-N83-O83,0)</f>
        <v>0</v>
      </c>
      <c r="Q83" s="4">
        <v>0</v>
      </c>
      <c r="R83" s="4">
        <v>0</v>
      </c>
      <c r="S83" s="4">
        <v>0</v>
      </c>
    </row>
    <row r="84" spans="1:19">
      <c r="A84" s="39" t="s">
        <v>24</v>
      </c>
      <c r="B84" s="40"/>
      <c r="C84" s="40"/>
      <c r="D84" s="40"/>
      <c r="E84" s="40"/>
      <c r="F84" s="40"/>
      <c r="G84" s="40"/>
      <c r="H84" s="25">
        <f>H80+H81+H82+H83</f>
        <v>0</v>
      </c>
      <c r="I84" s="26">
        <f>I80+I81+I82+I83</f>
        <v>0</v>
      </c>
      <c r="J84">
        <v>5</v>
      </c>
    </row>
    <row r="85" spans="1:19">
      <c r="B85" s="2">
        <v>15</v>
      </c>
      <c r="C85" s="3" t="s">
        <v>209</v>
      </c>
      <c r="D85" s="5" t="s">
        <v>43</v>
      </c>
      <c r="G85" s="6">
        <v>244</v>
      </c>
      <c r="I85" s="4">
        <f>G85*H85</f>
        <v>0</v>
      </c>
      <c r="J85">
        <v>1</v>
      </c>
    </row>
    <row r="86" spans="1:19">
      <c r="D86" s="22" t="str">
        <f>SUBSTITUTE("Sp.mat: 0.00%",".",IF(VALUE("1.2")=1.2,".",","),2)</f>
        <v>Sp.mat: 0,00%</v>
      </c>
      <c r="F86" s="22" t="str">
        <f>SUBSTITUTE("Sp.man: 0.00%",".",IF(VALUE("1.2")=1.2,".",","),2)</f>
        <v>Sp.man: 0,00%</v>
      </c>
      <c r="G86" s="22" t="str">
        <f>SUBSTITUTE("Sp.uti: 0.00%",".",IF(VALUE("1.2")=1.2,".",","),2)</f>
        <v>Sp.uti: 0,00%</v>
      </c>
      <c r="I86" s="4">
        <f>G85*H86</f>
        <v>0</v>
      </c>
      <c r="J86">
        <v>2</v>
      </c>
    </row>
    <row r="87" spans="1:19">
      <c r="A87" s="41" t="s">
        <v>210</v>
      </c>
      <c r="B87" s="42"/>
      <c r="C87" s="42"/>
      <c r="D87" s="42"/>
      <c r="E87" s="42"/>
      <c r="F87" s="42"/>
      <c r="G87" s="42"/>
      <c r="I87" s="4">
        <f>G85*H87</f>
        <v>0</v>
      </c>
      <c r="J87">
        <v>3</v>
      </c>
      <c r="K87" s="4">
        <v>0</v>
      </c>
      <c r="L87" s="4">
        <v>0</v>
      </c>
      <c r="M87" s="4">
        <f>I87-K87-L87</f>
        <v>0</v>
      </c>
    </row>
    <row r="88" spans="1:19">
      <c r="A88" s="42"/>
      <c r="B88" s="42"/>
      <c r="C88" s="42"/>
      <c r="D88" s="42"/>
      <c r="E88" s="42"/>
      <c r="F88" s="42"/>
      <c r="G88" s="42"/>
      <c r="I88" s="4">
        <f>G85*H88</f>
        <v>0</v>
      </c>
      <c r="J88">
        <v>4</v>
      </c>
      <c r="N88" s="4">
        <f>IF(ISERR(SEARCH("TRA* 82",C85)),IF(Q88+R88+S88=0,0,I88*(Q88/(Q88+R88+S88))),I88)</f>
        <v>0</v>
      </c>
      <c r="O88" s="4">
        <f>IF(ISERR(SEARCH("TRA* 82",C85)),IF(Q88+R88+S88=0,0,I88*(R88/(Q88+R88+S88))),0)</f>
        <v>0</v>
      </c>
      <c r="P88" s="4">
        <f>IF(ISERR(SEARCH("TRA* 82",C85)),I88-N88-O88,0)</f>
        <v>0</v>
      </c>
      <c r="Q88" s="4">
        <v>0</v>
      </c>
      <c r="R88" s="4">
        <v>0</v>
      </c>
      <c r="S88" s="4">
        <v>0</v>
      </c>
    </row>
    <row r="89" spans="1:19">
      <c r="A89" s="39" t="s">
        <v>24</v>
      </c>
      <c r="B89" s="40"/>
      <c r="C89" s="40"/>
      <c r="D89" s="40"/>
      <c r="E89" s="40"/>
      <c r="F89" s="40"/>
      <c r="G89" s="40"/>
      <c r="H89" s="25">
        <f>H85+H86+H87+H88</f>
        <v>0</v>
      </c>
      <c r="I89" s="26">
        <f>I85+I86+I87+I88</f>
        <v>0</v>
      </c>
      <c r="J89">
        <v>5</v>
      </c>
    </row>
    <row r="90" spans="1:19">
      <c r="B90" s="2">
        <v>16</v>
      </c>
      <c r="C90" s="3" t="s">
        <v>57</v>
      </c>
      <c r="D90" s="5" t="s">
        <v>26</v>
      </c>
      <c r="G90" s="6">
        <v>20</v>
      </c>
      <c r="I90" s="4">
        <f>G90*H90</f>
        <v>0</v>
      </c>
      <c r="J90">
        <v>1</v>
      </c>
    </row>
    <row r="91" spans="1:19">
      <c r="D91" s="22" t="str">
        <f>SUBSTITUTE("Sp.mat: 0.00%",".",IF(VALUE("1.2")=1.2,".",","),2)</f>
        <v>Sp.mat: 0,00%</v>
      </c>
      <c r="F91" s="22" t="str">
        <f>SUBSTITUTE("Sp.man: 0.00%",".",IF(VALUE("1.2")=1.2,".",","),2)</f>
        <v>Sp.man: 0,00%</v>
      </c>
      <c r="G91" s="22" t="str">
        <f>SUBSTITUTE("Sp.uti: 0.00%",".",IF(VALUE("1.2")=1.2,".",","),2)</f>
        <v>Sp.uti: 0,00%</v>
      </c>
      <c r="I91" s="4">
        <f>G90*H91</f>
        <v>0</v>
      </c>
      <c r="J91">
        <v>2</v>
      </c>
    </row>
    <row r="92" spans="1:19">
      <c r="A92" s="41" t="s">
        <v>58</v>
      </c>
      <c r="B92" s="42"/>
      <c r="C92" s="42"/>
      <c r="D92" s="42"/>
      <c r="E92" s="42"/>
      <c r="F92" s="42"/>
      <c r="G92" s="42"/>
      <c r="I92" s="4">
        <f>G90*H92</f>
        <v>0</v>
      </c>
      <c r="J92">
        <v>3</v>
      </c>
      <c r="K92" s="4">
        <v>0</v>
      </c>
      <c r="L92" s="4">
        <v>0</v>
      </c>
      <c r="M92" s="4">
        <f>I92-K92-L92</f>
        <v>0</v>
      </c>
    </row>
    <row r="93" spans="1:19">
      <c r="A93" s="42"/>
      <c r="B93" s="42"/>
      <c r="C93" s="42"/>
      <c r="D93" s="42"/>
      <c r="E93" s="42"/>
      <c r="F93" s="42"/>
      <c r="G93" s="42"/>
      <c r="I93" s="4">
        <f>G90*H93</f>
        <v>0</v>
      </c>
      <c r="J93">
        <v>4</v>
      </c>
      <c r="N93" s="4">
        <f>IF(ISERR(SEARCH("TRA* 82",C90)),IF(Q93+R93+S93=0,0,I93*(Q93/(Q93+R93+S93))),I93)</f>
        <v>0</v>
      </c>
      <c r="O93" s="4">
        <f>IF(ISERR(SEARCH("TRA* 82",C90)),IF(Q93+R93+S93=0,0,I93*(R93/(Q93+R93+S93))),0)</f>
        <v>0</v>
      </c>
      <c r="P93" s="4">
        <f>IF(ISERR(SEARCH("TRA* 82",C90)),I93-N93-O93,0)</f>
        <v>0</v>
      </c>
      <c r="Q93" s="4">
        <v>0</v>
      </c>
      <c r="R93" s="4">
        <v>0</v>
      </c>
      <c r="S93" s="4">
        <v>0</v>
      </c>
    </row>
    <row r="94" spans="1:19">
      <c r="A94" s="39" t="s">
        <v>24</v>
      </c>
      <c r="B94" s="40"/>
      <c r="C94" s="40"/>
      <c r="D94" s="40"/>
      <c r="E94" s="40"/>
      <c r="F94" s="40"/>
      <c r="G94" s="40"/>
      <c r="H94" s="25">
        <f>H90+H91+H92+H93</f>
        <v>0</v>
      </c>
      <c r="I94" s="26">
        <f>I90+I91+I92+I93</f>
        <v>0</v>
      </c>
      <c r="J94">
        <v>5</v>
      </c>
    </row>
    <row r="95" spans="1:19">
      <c r="B95" s="2">
        <v>17</v>
      </c>
      <c r="C95" s="3" t="s">
        <v>93</v>
      </c>
      <c r="D95" s="5" t="s">
        <v>84</v>
      </c>
      <c r="G95" s="6">
        <v>1220</v>
      </c>
      <c r="I95" s="4">
        <f>G95*H95</f>
        <v>0</v>
      </c>
      <c r="J95">
        <v>1</v>
      </c>
    </row>
    <row r="96" spans="1:19">
      <c r="D96" s="22" t="str">
        <f>SUBSTITUTE("Sp.mat: 0.00%",".",IF(VALUE("1.2")=1.2,".",","),2)</f>
        <v>Sp.mat: 0,00%</v>
      </c>
      <c r="F96" s="22" t="str">
        <f>SUBSTITUTE("Sp.man: 0.00%",".",IF(VALUE("1.2")=1.2,".",","),2)</f>
        <v>Sp.man: 0,00%</v>
      </c>
      <c r="G96" s="22" t="str">
        <f>SUBSTITUTE("Sp.uti: 0.00%",".",IF(VALUE("1.2")=1.2,".",","),2)</f>
        <v>Sp.uti: 0,00%</v>
      </c>
      <c r="I96" s="4">
        <f>G95*H96</f>
        <v>0</v>
      </c>
      <c r="J96">
        <v>2</v>
      </c>
    </row>
    <row r="97" spans="1:19">
      <c r="A97" s="41" t="s">
        <v>94</v>
      </c>
      <c r="B97" s="42"/>
      <c r="C97" s="42"/>
      <c r="D97" s="42"/>
      <c r="E97" s="42"/>
      <c r="F97" s="42"/>
      <c r="G97" s="42"/>
      <c r="I97" s="4">
        <f>G95*H97</f>
        <v>0</v>
      </c>
      <c r="J97">
        <v>3</v>
      </c>
      <c r="K97" s="4">
        <v>0</v>
      </c>
      <c r="L97" s="4">
        <v>0</v>
      </c>
      <c r="M97" s="4">
        <f>I97-K97-L97</f>
        <v>0</v>
      </c>
    </row>
    <row r="98" spans="1:19">
      <c r="A98" s="42"/>
      <c r="B98" s="42"/>
      <c r="C98" s="42"/>
      <c r="D98" s="42"/>
      <c r="E98" s="42"/>
      <c r="F98" s="42"/>
      <c r="G98" s="42"/>
      <c r="I98" s="4">
        <f>G95*H98</f>
        <v>0</v>
      </c>
      <c r="J98">
        <v>4</v>
      </c>
      <c r="N98" s="4">
        <f>IF(ISERR(SEARCH("TRA* 82",C95)),IF(Q98+R98+S98=0,0,I98*(Q98/(Q98+R98+S98))),I98)</f>
        <v>0</v>
      </c>
      <c r="O98" s="4">
        <f>IF(ISERR(SEARCH("TRA* 82",C95)),IF(Q98+R98+S98=0,0,I98*(R98/(Q98+R98+S98))),0)</f>
        <v>0</v>
      </c>
      <c r="P98" s="4">
        <f>IF(ISERR(SEARCH("TRA* 82",C95)),I98-N98-O98,0)</f>
        <v>0</v>
      </c>
      <c r="Q98" s="4">
        <v>0</v>
      </c>
      <c r="R98" s="4">
        <v>0</v>
      </c>
      <c r="S98" s="4">
        <v>0</v>
      </c>
    </row>
    <row r="99" spans="1:19">
      <c r="A99" s="44" t="s">
        <v>24</v>
      </c>
      <c r="B99" s="45"/>
      <c r="C99" s="45"/>
      <c r="D99" s="45"/>
      <c r="E99" s="45"/>
      <c r="F99" s="45"/>
      <c r="G99" s="45"/>
      <c r="H99" s="27">
        <f>H95+H96+H97+H98</f>
        <v>0</v>
      </c>
      <c r="I99" s="28">
        <f>I95+I96+I97+I98</f>
        <v>0</v>
      </c>
      <c r="J99">
        <v>5</v>
      </c>
    </row>
    <row r="100" spans="1:19">
      <c r="A100" s="46" t="s">
        <v>211</v>
      </c>
      <c r="B100" s="46"/>
      <c r="C100" s="46"/>
      <c r="D100" s="46"/>
      <c r="E100" s="46"/>
      <c r="F100" s="46"/>
      <c r="G100" s="46"/>
      <c r="H100" s="46"/>
      <c r="I100" s="46"/>
    </row>
    <row r="101" spans="1:19">
      <c r="B101" s="2">
        <v>18</v>
      </c>
      <c r="C101" s="3" t="s">
        <v>106</v>
      </c>
      <c r="D101" s="5" t="s">
        <v>34</v>
      </c>
      <c r="G101" s="6">
        <v>2</v>
      </c>
      <c r="I101" s="4">
        <f>G101*H101</f>
        <v>0</v>
      </c>
      <c r="J101">
        <v>1</v>
      </c>
    </row>
    <row r="102" spans="1:19">
      <c r="D102" s="22" t="str">
        <f>SUBSTITUTE("Sp.mat: 0.00%",".",IF(VALUE("1.2")=1.2,".",","),2)</f>
        <v>Sp.mat: 0,00%</v>
      </c>
      <c r="F102" s="22" t="str">
        <f>SUBSTITUTE("Sp.man: 0.00%",".",IF(VALUE("1.2")=1.2,".",","),2)</f>
        <v>Sp.man: 0,00%</v>
      </c>
      <c r="G102" s="22" t="str">
        <f>SUBSTITUTE("Sp.uti: 0.00%",".",IF(VALUE("1.2")=1.2,".",","),2)</f>
        <v>Sp.uti: 0,00%</v>
      </c>
      <c r="I102" s="4">
        <f>G101*H102</f>
        <v>0</v>
      </c>
      <c r="J102">
        <v>2</v>
      </c>
    </row>
    <row r="103" spans="1:19">
      <c r="A103" s="41" t="s">
        <v>107</v>
      </c>
      <c r="B103" s="42"/>
      <c r="C103" s="42"/>
      <c r="D103" s="42"/>
      <c r="E103" s="42"/>
      <c r="F103" s="42"/>
      <c r="G103" s="42"/>
      <c r="I103" s="4">
        <f>G101*H103</f>
        <v>0</v>
      </c>
      <c r="J103">
        <v>3</v>
      </c>
      <c r="K103" s="4">
        <v>0</v>
      </c>
      <c r="L103" s="4">
        <v>0</v>
      </c>
      <c r="M103" s="4">
        <f>I103-K103-L103</f>
        <v>0</v>
      </c>
    </row>
    <row r="104" spans="1:19">
      <c r="A104" s="42"/>
      <c r="B104" s="42"/>
      <c r="C104" s="42"/>
      <c r="D104" s="42"/>
      <c r="E104" s="42"/>
      <c r="F104" s="42"/>
      <c r="G104" s="42"/>
      <c r="I104" s="4">
        <f>G101*H104</f>
        <v>0</v>
      </c>
      <c r="J104">
        <v>4</v>
      </c>
      <c r="N104" s="4">
        <f>IF(ISERR(SEARCH("TRA* 82",C101)),IF(Q104+R104+S104=0,0,I104*(Q104/(Q104+R104+S104))),I104)</f>
        <v>0</v>
      </c>
      <c r="O104" s="4">
        <f>IF(ISERR(SEARCH("TRA* 82",C101)),IF(Q104+R104+S104=0,0,I104*(R104/(Q104+R104+S104))),0)</f>
        <v>0</v>
      </c>
      <c r="P104" s="4">
        <f>IF(ISERR(SEARCH("TRA* 82",C101)),I104-N104-O104,0)</f>
        <v>0</v>
      </c>
      <c r="Q104" s="4">
        <v>43.7</v>
      </c>
      <c r="R104" s="4">
        <v>0</v>
      </c>
      <c r="S104" s="4">
        <v>0</v>
      </c>
    </row>
    <row r="105" spans="1:19">
      <c r="A105" s="39" t="s">
        <v>24</v>
      </c>
      <c r="B105" s="40"/>
      <c r="C105" s="40"/>
      <c r="D105" s="40"/>
      <c r="E105" s="40"/>
      <c r="F105" s="40"/>
      <c r="G105" s="40"/>
      <c r="H105" s="25">
        <f>H101+H102+H103+H104</f>
        <v>0</v>
      </c>
      <c r="I105" s="26">
        <f>I101+I102+I103+I104</f>
        <v>0</v>
      </c>
      <c r="J105">
        <v>5</v>
      </c>
    </row>
    <row r="106" spans="1:19">
      <c r="B106" s="2">
        <v>19</v>
      </c>
      <c r="C106" s="3" t="s">
        <v>108</v>
      </c>
      <c r="D106" s="5" t="s">
        <v>34</v>
      </c>
      <c r="G106" s="6">
        <v>106</v>
      </c>
      <c r="I106" s="4">
        <f>G106*H106</f>
        <v>0</v>
      </c>
      <c r="J106">
        <v>1</v>
      </c>
    </row>
    <row r="107" spans="1:19">
      <c r="D107" s="22" t="str">
        <f>SUBSTITUTE("Sp.mat: 0.00%",".",IF(VALUE("1.2")=1.2,".",","),2)</f>
        <v>Sp.mat: 0,00%</v>
      </c>
      <c r="F107" s="22" t="str">
        <f>SUBSTITUTE("Sp.man: 0.00%",".",IF(VALUE("1.2")=1.2,".",","),2)</f>
        <v>Sp.man: 0,00%</v>
      </c>
      <c r="G107" s="22" t="str">
        <f>SUBSTITUTE("Sp.uti: 0.00%",".",IF(VALUE("1.2")=1.2,".",","),2)</f>
        <v>Sp.uti: 0,00%</v>
      </c>
      <c r="I107" s="4">
        <f>G106*H107</f>
        <v>0</v>
      </c>
      <c r="J107">
        <v>2</v>
      </c>
    </row>
    <row r="108" spans="1:19">
      <c r="A108" s="41" t="s">
        <v>109</v>
      </c>
      <c r="B108" s="42"/>
      <c r="C108" s="42"/>
      <c r="D108" s="42"/>
      <c r="E108" s="42"/>
      <c r="F108" s="42"/>
      <c r="G108" s="42"/>
      <c r="I108" s="4">
        <f>G106*H108</f>
        <v>0</v>
      </c>
      <c r="J108">
        <v>3</v>
      </c>
      <c r="K108" s="4">
        <v>0</v>
      </c>
      <c r="L108" s="4">
        <v>0</v>
      </c>
      <c r="M108" s="4">
        <f>I108-K108-L108</f>
        <v>0</v>
      </c>
    </row>
    <row r="109" spans="1:19">
      <c r="A109" s="42"/>
      <c r="B109" s="42"/>
      <c r="C109" s="42"/>
      <c r="D109" s="42"/>
      <c r="E109" s="42"/>
      <c r="F109" s="42"/>
      <c r="G109" s="42"/>
      <c r="I109" s="4">
        <f>G106*H109</f>
        <v>0</v>
      </c>
      <c r="J109">
        <v>4</v>
      </c>
      <c r="N109" s="4">
        <f>IF(ISERR(SEARCH("TRA* 82",C106)),IF(Q109+R109+S109=0,0,I109*(Q109/(Q109+R109+S109))),I109)</f>
        <v>0</v>
      </c>
      <c r="O109" s="4">
        <f>IF(ISERR(SEARCH("TRA* 82",C106)),IF(Q109+R109+S109=0,0,I109*(R109/(Q109+R109+S109))),0)</f>
        <v>0</v>
      </c>
      <c r="P109" s="4">
        <f>IF(ISERR(SEARCH("TRA* 82",C106)),I109-N109-O109,0)</f>
        <v>0</v>
      </c>
      <c r="Q109" s="4">
        <v>3323.1</v>
      </c>
      <c r="R109" s="4">
        <v>0</v>
      </c>
      <c r="S109" s="4">
        <v>0</v>
      </c>
    </row>
    <row r="110" spans="1:19">
      <c r="A110" s="39" t="s">
        <v>24</v>
      </c>
      <c r="B110" s="40"/>
      <c r="C110" s="40"/>
      <c r="D110" s="40"/>
      <c r="E110" s="40"/>
      <c r="F110" s="40"/>
      <c r="G110" s="40"/>
      <c r="H110" s="25">
        <f>H106+H107+H108+H109</f>
        <v>0</v>
      </c>
      <c r="I110" s="26">
        <f>I106+I107+I108+I109</f>
        <v>0</v>
      </c>
      <c r="J110">
        <v>5</v>
      </c>
    </row>
    <row r="111" spans="1:19">
      <c r="B111" s="2">
        <v>20</v>
      </c>
      <c r="C111" s="3" t="s">
        <v>110</v>
      </c>
      <c r="D111" s="5" t="s">
        <v>34</v>
      </c>
      <c r="G111" s="6">
        <v>108</v>
      </c>
      <c r="I111" s="4">
        <f>G111*H111</f>
        <v>0</v>
      </c>
      <c r="J111">
        <v>1</v>
      </c>
    </row>
    <row r="112" spans="1:19">
      <c r="D112" s="22" t="str">
        <f>SUBSTITUTE("Sp.mat: 0.00%",".",IF(VALUE("1.2")=1.2,".",","),2)</f>
        <v>Sp.mat: 0,00%</v>
      </c>
      <c r="F112" s="22" t="str">
        <f>SUBSTITUTE("Sp.man: 0.00%",".",IF(VALUE("1.2")=1.2,".",","),2)</f>
        <v>Sp.man: 0,00%</v>
      </c>
      <c r="G112" s="22" t="str">
        <f>SUBSTITUTE("Sp.uti: 0.00%",".",IF(VALUE("1.2")=1.2,".",","),2)</f>
        <v>Sp.uti: 0,00%</v>
      </c>
      <c r="I112" s="4">
        <f>G111*H112</f>
        <v>0</v>
      </c>
      <c r="J112">
        <v>2</v>
      </c>
    </row>
    <row r="113" spans="1:19">
      <c r="A113" s="41" t="s">
        <v>111</v>
      </c>
      <c r="B113" s="42"/>
      <c r="C113" s="42"/>
      <c r="D113" s="42"/>
      <c r="E113" s="42"/>
      <c r="F113" s="42"/>
      <c r="G113" s="42"/>
      <c r="I113" s="4">
        <f>G111*H113</f>
        <v>0</v>
      </c>
      <c r="J113">
        <v>3</v>
      </c>
      <c r="K113" s="4">
        <v>0</v>
      </c>
      <c r="L113" s="4">
        <v>0</v>
      </c>
      <c r="M113" s="4">
        <f>I113-K113-L113</f>
        <v>0</v>
      </c>
    </row>
    <row r="114" spans="1:19">
      <c r="A114" s="42"/>
      <c r="B114" s="42"/>
      <c r="C114" s="42"/>
      <c r="D114" s="42"/>
      <c r="E114" s="42"/>
      <c r="F114" s="42"/>
      <c r="G114" s="42"/>
      <c r="I114" s="4">
        <f>G111*H114</f>
        <v>0</v>
      </c>
      <c r="J114">
        <v>4</v>
      </c>
      <c r="N114" s="4">
        <f>IF(ISERR(SEARCH("TRA* 82",C111)),IF(Q114+R114+S114=0,0,I114*(Q114/(Q114+R114+S114))),I114)</f>
        <v>0</v>
      </c>
      <c r="O114" s="4">
        <f>IF(ISERR(SEARCH("TRA* 82",C111)),IF(Q114+R114+S114=0,0,I114*(R114/(Q114+R114+S114))),0)</f>
        <v>0</v>
      </c>
      <c r="P114" s="4">
        <f>IF(ISERR(SEARCH("TRA* 82",C111)),I114-N114-O114,0)</f>
        <v>0</v>
      </c>
      <c r="Q114" s="4">
        <v>0</v>
      </c>
      <c r="R114" s="4">
        <v>0</v>
      </c>
      <c r="S114" s="4">
        <v>0</v>
      </c>
    </row>
    <row r="115" spans="1:19">
      <c r="A115" s="39" t="s">
        <v>24</v>
      </c>
      <c r="B115" s="40"/>
      <c r="C115" s="40"/>
      <c r="D115" s="40"/>
      <c r="E115" s="40"/>
      <c r="F115" s="40"/>
      <c r="G115" s="40"/>
      <c r="H115" s="25">
        <f>H111+H112+H113+H114</f>
        <v>0</v>
      </c>
      <c r="I115" s="26">
        <f>I111+I112+I113+I114</f>
        <v>0</v>
      </c>
      <c r="J115">
        <v>5</v>
      </c>
    </row>
    <row r="116" spans="1:19">
      <c r="B116" s="29" t="s">
        <v>114</v>
      </c>
      <c r="E116" s="4">
        <f>SUMIF(J10:J115,"1",I10:I115)</f>
        <v>0</v>
      </c>
      <c r="F116" s="4">
        <f>SUMIF(J10:J115,"2",I10:I115)</f>
        <v>0</v>
      </c>
      <c r="G116" s="4">
        <f>SUMIF(J10:J115,"3",I10:I115)</f>
        <v>0</v>
      </c>
      <c r="H116" s="4">
        <f>SUMIF(J10:J115,"4",I10:I115)</f>
        <v>0</v>
      </c>
      <c r="I116" s="4">
        <f>SUMIF(J10:J115,"5",I10:I115)</f>
        <v>0</v>
      </c>
      <c r="K116" s="4">
        <f>SUMIF(J10:J115,"3",K10:K115)</f>
        <v>31269.375</v>
      </c>
      <c r="L116" s="4">
        <f>SUMIF(J10:J115,"3",L10:L115)</f>
        <v>43.865099999999998</v>
      </c>
      <c r="M116" s="4">
        <f>SUMIF(J10:J115,"3",M10:M115)</f>
        <v>-31313.240099999999</v>
      </c>
      <c r="N116" s="4">
        <f>SUMIF(J10:J115,"4",N10:N115)</f>
        <v>0</v>
      </c>
      <c r="O116" s="4">
        <f>SUMIF(J10:J115,"4",O10:O115)</f>
        <v>0</v>
      </c>
      <c r="P116" s="4">
        <f>SUMIF(J10:J115,"4",P10:P115)</f>
        <v>0</v>
      </c>
      <c r="Q116" s="4">
        <f>SUMIF(J10:J115,"4",Q10:Q115)</f>
        <v>66366.8</v>
      </c>
      <c r="R116" s="4">
        <f>SUMIF(J10:J115,"4",R10:R115)</f>
        <v>0</v>
      </c>
      <c r="S116" s="4">
        <f>SUMIF(J10:J115,"4",S10:S115)</f>
        <v>0</v>
      </c>
    </row>
    <row r="117" spans="1:19">
      <c r="B117" s="31" t="s">
        <v>125</v>
      </c>
      <c r="C117" s="32"/>
      <c r="D117" s="33"/>
      <c r="E117" s="34"/>
      <c r="F117" s="34"/>
      <c r="G117" s="35"/>
      <c r="H117" s="24"/>
      <c r="I117" s="36"/>
    </row>
    <row r="118" spans="1:19">
      <c r="B118" s="29" t="str">
        <f>CONCATENATE("  ","Contributie asiguratori ")</f>
        <v xml:space="preserve">  Contributie asiguratori </v>
      </c>
      <c r="D118" s="30">
        <f xml:space="preserve">   0.0225</f>
        <v>2.2499999999999999E-2</v>
      </c>
      <c r="F118" s="4">
        <f>F116*D118</f>
        <v>0</v>
      </c>
      <c r="I118" s="4">
        <f>F118</f>
        <v>0</v>
      </c>
    </row>
    <row r="119" spans="1:19">
      <c r="B119" s="31" t="s">
        <v>126</v>
      </c>
      <c r="C119" s="32"/>
      <c r="D119" s="33"/>
      <c r="E119" s="36"/>
      <c r="F119" s="36"/>
      <c r="G119" s="36"/>
      <c r="H119" s="36"/>
      <c r="I119" s="36">
        <f>I116+I118</f>
        <v>0</v>
      </c>
    </row>
    <row r="120" spans="1:19">
      <c r="B120" s="31" t="s">
        <v>127</v>
      </c>
      <c r="C120" s="32"/>
      <c r="D120" s="140">
        <v>0</v>
      </c>
      <c r="E120" s="34" t="s">
        <v>128</v>
      </c>
      <c r="F120" s="34"/>
      <c r="G120" s="35"/>
      <c r="H120" s="24"/>
      <c r="I120" s="36">
        <f>I119*D120</f>
        <v>0</v>
      </c>
    </row>
    <row r="121" spans="1:19">
      <c r="B121" s="31" t="s">
        <v>135</v>
      </c>
      <c r="C121" s="32"/>
      <c r="D121" s="140">
        <v>0</v>
      </c>
      <c r="E121" s="34" t="s">
        <v>136</v>
      </c>
      <c r="F121" s="34"/>
      <c r="G121" s="35"/>
      <c r="H121" s="24"/>
      <c r="I121" s="36">
        <f>(I119+I120)*D121</f>
        <v>0</v>
      </c>
    </row>
    <row r="122" spans="1:19">
      <c r="B122" s="31" t="s">
        <v>137</v>
      </c>
      <c r="C122" s="32"/>
      <c r="D122" s="34" t="s">
        <v>138</v>
      </c>
      <c r="E122" s="34"/>
      <c r="F122" s="34"/>
      <c r="G122" s="35"/>
      <c r="H122" s="24"/>
      <c r="I122" s="36">
        <f>I119+I120+I121</f>
        <v>0</v>
      </c>
    </row>
    <row r="123" spans="1:19">
      <c r="B123" s="31" t="s">
        <v>139</v>
      </c>
      <c r="C123" s="32"/>
      <c r="D123" s="140">
        <f xml:space="preserve">   0</f>
        <v>0</v>
      </c>
      <c r="E123" s="34" t="s">
        <v>140</v>
      </c>
      <c r="F123" s="34"/>
      <c r="G123" s="35"/>
      <c r="H123" s="24"/>
      <c r="I123" s="36">
        <f>I122*D123</f>
        <v>0</v>
      </c>
    </row>
    <row r="124" spans="1:19">
      <c r="B124" s="31" t="s">
        <v>141</v>
      </c>
      <c r="C124" s="32"/>
      <c r="D124" s="33"/>
      <c r="E124" s="34"/>
      <c r="F124" s="34"/>
      <c r="G124" s="35"/>
      <c r="H124" s="24"/>
      <c r="I124" s="36">
        <f>I122+I123</f>
        <v>0</v>
      </c>
    </row>
    <row r="125" spans="1:19">
      <c r="B125" s="29" t="s">
        <v>142</v>
      </c>
      <c r="D125" s="30">
        <f xml:space="preserve">   0.19</f>
        <v>0.19</v>
      </c>
      <c r="E125" s="34" t="s">
        <v>143</v>
      </c>
      <c r="I125" s="4">
        <f>I124*D125</f>
        <v>0</v>
      </c>
    </row>
    <row r="126" spans="1:19">
      <c r="B126" s="31" t="s">
        <v>144</v>
      </c>
      <c r="C126" s="32"/>
      <c r="D126" s="33"/>
      <c r="E126" s="34"/>
      <c r="F126" s="34"/>
      <c r="G126" s="35"/>
      <c r="H126" s="24"/>
      <c r="I126" s="36">
        <f>I124+I125</f>
        <v>0</v>
      </c>
    </row>
  </sheetData>
  <mergeCells count="53">
    <mergeCell ref="R1:Z3"/>
    <mergeCell ref="B2:D2"/>
    <mergeCell ref="E2:Q2"/>
    <mergeCell ref="B3:D3"/>
    <mergeCell ref="E3:Q3"/>
    <mergeCell ref="B4:D4"/>
    <mergeCell ref="E4:Q4"/>
    <mergeCell ref="A105:G105"/>
    <mergeCell ref="A108:G109"/>
    <mergeCell ref="A110:G110"/>
    <mergeCell ref="A113:G114"/>
    <mergeCell ref="A115:G115"/>
    <mergeCell ref="B1:D1"/>
    <mergeCell ref="E1:Q1"/>
    <mergeCell ref="A6:I6"/>
    <mergeCell ref="A92:G93"/>
    <mergeCell ref="A94:G94"/>
    <mergeCell ref="A97:G98"/>
    <mergeCell ref="A99:G99"/>
    <mergeCell ref="A100:I100"/>
    <mergeCell ref="A103:G104"/>
    <mergeCell ref="A78:G78"/>
    <mergeCell ref="A79:I79"/>
    <mergeCell ref="A82:G83"/>
    <mergeCell ref="A84:G84"/>
    <mergeCell ref="A87:G88"/>
    <mergeCell ref="A89:G89"/>
    <mergeCell ref="A63:G63"/>
    <mergeCell ref="A66:G67"/>
    <mergeCell ref="A68:G68"/>
    <mergeCell ref="A71:G72"/>
    <mergeCell ref="A73:G73"/>
    <mergeCell ref="A76:G77"/>
    <mergeCell ref="A48:G48"/>
    <mergeCell ref="A51:G52"/>
    <mergeCell ref="A53:G53"/>
    <mergeCell ref="A56:G57"/>
    <mergeCell ref="A58:G58"/>
    <mergeCell ref="A61:G62"/>
    <mergeCell ref="A33:G33"/>
    <mergeCell ref="A36:G37"/>
    <mergeCell ref="A38:G38"/>
    <mergeCell ref="A41:G42"/>
    <mergeCell ref="A43:G43"/>
    <mergeCell ref="A46:G47"/>
    <mergeCell ref="A18:G18"/>
    <mergeCell ref="A21:G22"/>
    <mergeCell ref="A23:G23"/>
    <mergeCell ref="A26:G27"/>
    <mergeCell ref="A28:G28"/>
    <mergeCell ref="A31:G32"/>
    <mergeCell ref="A7:I7"/>
    <mergeCell ref="A16:G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74868-A6D7-4A81-87ED-7666B2E513E0}">
  <dimension ref="A1:AA53"/>
  <sheetViews>
    <sheetView topLeftCell="A38" workbookViewId="0">
      <selection activeCell="A42" sqref="A42:XFD52"/>
    </sheetView>
  </sheetViews>
  <sheetFormatPr defaultRowHeight="14"/>
  <cols>
    <col min="1" max="1" width="3.453125" style="114" customWidth="1"/>
    <col min="2" max="2" width="5" style="114" customWidth="1"/>
    <col min="3" max="3" width="0.7265625" style="114" customWidth="1"/>
    <col min="4" max="4" width="6" style="114" customWidth="1"/>
    <col min="5" max="5" width="13.453125" style="114" customWidth="1"/>
    <col min="6" max="6" width="5" style="114" customWidth="1"/>
    <col min="7" max="7" width="3.453125" style="114" customWidth="1"/>
    <col min="8" max="8" width="1.7265625" style="114" customWidth="1"/>
    <col min="9" max="9" width="11.7265625" style="114" customWidth="1"/>
    <col min="10" max="10" width="0.81640625" style="114" customWidth="1"/>
    <col min="11" max="11" width="3.81640625" style="114" customWidth="1"/>
    <col min="12" max="12" width="3.7265625" style="114" customWidth="1"/>
    <col min="13" max="13" width="0.81640625" style="114" customWidth="1"/>
    <col min="14" max="14" width="2.1796875" style="114" customWidth="1"/>
    <col min="15" max="15" width="0.26953125" style="114" customWidth="1"/>
    <col min="16" max="16" width="1.7265625" style="114" customWidth="1"/>
    <col min="17" max="17" width="5" style="114" customWidth="1"/>
    <col min="18" max="19" width="1.7265625" style="114" customWidth="1"/>
    <col min="20" max="21" width="3.453125" style="114" customWidth="1"/>
    <col min="22" max="23" width="5" style="114" customWidth="1"/>
    <col min="24" max="25" width="3.453125" style="114" customWidth="1"/>
    <col min="26" max="26" width="0.81640625" style="114" customWidth="1"/>
    <col min="27" max="27" width="3.453125" style="114" customWidth="1"/>
    <col min="28" max="256" width="8.7265625" style="114"/>
    <col min="257" max="257" width="3.453125" style="114" customWidth="1"/>
    <col min="258" max="258" width="5" style="114" customWidth="1"/>
    <col min="259" max="259" width="0.7265625" style="114" customWidth="1"/>
    <col min="260" max="260" width="6" style="114" customWidth="1"/>
    <col min="261" max="261" width="13.453125" style="114" customWidth="1"/>
    <col min="262" max="262" width="5" style="114" customWidth="1"/>
    <col min="263" max="263" width="3.453125" style="114" customWidth="1"/>
    <col min="264" max="264" width="1.7265625" style="114" customWidth="1"/>
    <col min="265" max="265" width="11.7265625" style="114" customWidth="1"/>
    <col min="266" max="266" width="0.81640625" style="114" customWidth="1"/>
    <col min="267" max="267" width="3.81640625" style="114" customWidth="1"/>
    <col min="268" max="268" width="3.7265625" style="114" customWidth="1"/>
    <col min="269" max="269" width="0.81640625" style="114" customWidth="1"/>
    <col min="270" max="270" width="2.1796875" style="114" customWidth="1"/>
    <col min="271" max="271" width="0.26953125" style="114" customWidth="1"/>
    <col min="272" max="272" width="1.7265625" style="114" customWidth="1"/>
    <col min="273" max="273" width="5" style="114" customWidth="1"/>
    <col min="274" max="275" width="1.7265625" style="114" customWidth="1"/>
    <col min="276" max="277" width="3.453125" style="114" customWidth="1"/>
    <col min="278" max="279" width="5" style="114" customWidth="1"/>
    <col min="280" max="281" width="3.453125" style="114" customWidth="1"/>
    <col min="282" max="282" width="0.81640625" style="114" customWidth="1"/>
    <col min="283" max="283" width="3.453125" style="114" customWidth="1"/>
    <col min="284" max="512" width="8.7265625" style="114"/>
    <col min="513" max="513" width="3.453125" style="114" customWidth="1"/>
    <col min="514" max="514" width="5" style="114" customWidth="1"/>
    <col min="515" max="515" width="0.7265625" style="114" customWidth="1"/>
    <col min="516" max="516" width="6" style="114" customWidth="1"/>
    <col min="517" max="517" width="13.453125" style="114" customWidth="1"/>
    <col min="518" max="518" width="5" style="114" customWidth="1"/>
    <col min="519" max="519" width="3.453125" style="114" customWidth="1"/>
    <col min="520" max="520" width="1.7265625" style="114" customWidth="1"/>
    <col min="521" max="521" width="11.7265625" style="114" customWidth="1"/>
    <col min="522" max="522" width="0.81640625" style="114" customWidth="1"/>
    <col min="523" max="523" width="3.81640625" style="114" customWidth="1"/>
    <col min="524" max="524" width="3.7265625" style="114" customWidth="1"/>
    <col min="525" max="525" width="0.81640625" style="114" customWidth="1"/>
    <col min="526" max="526" width="2.1796875" style="114" customWidth="1"/>
    <col min="527" max="527" width="0.26953125" style="114" customWidth="1"/>
    <col min="528" max="528" width="1.7265625" style="114" customWidth="1"/>
    <col min="529" max="529" width="5" style="114" customWidth="1"/>
    <col min="530" max="531" width="1.7265625" style="114" customWidth="1"/>
    <col min="532" max="533" width="3.453125" style="114" customWidth="1"/>
    <col min="534" max="535" width="5" style="114" customWidth="1"/>
    <col min="536" max="537" width="3.453125" style="114" customWidth="1"/>
    <col min="538" max="538" width="0.81640625" style="114" customWidth="1"/>
    <col min="539" max="539" width="3.453125" style="114" customWidth="1"/>
    <col min="540" max="768" width="8.7265625" style="114"/>
    <col min="769" max="769" width="3.453125" style="114" customWidth="1"/>
    <col min="770" max="770" width="5" style="114" customWidth="1"/>
    <col min="771" max="771" width="0.7265625" style="114" customWidth="1"/>
    <col min="772" max="772" width="6" style="114" customWidth="1"/>
    <col min="773" max="773" width="13.453125" style="114" customWidth="1"/>
    <col min="774" max="774" width="5" style="114" customWidth="1"/>
    <col min="775" max="775" width="3.453125" style="114" customWidth="1"/>
    <col min="776" max="776" width="1.7265625" style="114" customWidth="1"/>
    <col min="777" max="777" width="11.7265625" style="114" customWidth="1"/>
    <col min="778" max="778" width="0.81640625" style="114" customWidth="1"/>
    <col min="779" max="779" width="3.81640625" style="114" customWidth="1"/>
    <col min="780" max="780" width="3.7265625" style="114" customWidth="1"/>
    <col min="781" max="781" width="0.81640625" style="114" customWidth="1"/>
    <col min="782" max="782" width="2.1796875" style="114" customWidth="1"/>
    <col min="783" max="783" width="0.26953125" style="114" customWidth="1"/>
    <col min="784" max="784" width="1.7265625" style="114" customWidth="1"/>
    <col min="785" max="785" width="5" style="114" customWidth="1"/>
    <col min="786" max="787" width="1.7265625" style="114" customWidth="1"/>
    <col min="788" max="789" width="3.453125" style="114" customWidth="1"/>
    <col min="790" max="791" width="5" style="114" customWidth="1"/>
    <col min="792" max="793" width="3.453125" style="114" customWidth="1"/>
    <col min="794" max="794" width="0.81640625" style="114" customWidth="1"/>
    <col min="795" max="795" width="3.453125" style="114" customWidth="1"/>
    <col min="796" max="1024" width="8.7265625" style="114"/>
    <col min="1025" max="1025" width="3.453125" style="114" customWidth="1"/>
    <col min="1026" max="1026" width="5" style="114" customWidth="1"/>
    <col min="1027" max="1027" width="0.7265625" style="114" customWidth="1"/>
    <col min="1028" max="1028" width="6" style="114" customWidth="1"/>
    <col min="1029" max="1029" width="13.453125" style="114" customWidth="1"/>
    <col min="1030" max="1030" width="5" style="114" customWidth="1"/>
    <col min="1031" max="1031" width="3.453125" style="114" customWidth="1"/>
    <col min="1032" max="1032" width="1.7265625" style="114" customWidth="1"/>
    <col min="1033" max="1033" width="11.7265625" style="114" customWidth="1"/>
    <col min="1034" max="1034" width="0.81640625" style="114" customWidth="1"/>
    <col min="1035" max="1035" width="3.81640625" style="114" customWidth="1"/>
    <col min="1036" max="1036" width="3.7265625" style="114" customWidth="1"/>
    <col min="1037" max="1037" width="0.81640625" style="114" customWidth="1"/>
    <col min="1038" max="1038" width="2.1796875" style="114" customWidth="1"/>
    <col min="1039" max="1039" width="0.26953125" style="114" customWidth="1"/>
    <col min="1040" max="1040" width="1.7265625" style="114" customWidth="1"/>
    <col min="1041" max="1041" width="5" style="114" customWidth="1"/>
    <col min="1042" max="1043" width="1.7265625" style="114" customWidth="1"/>
    <col min="1044" max="1045" width="3.453125" style="114" customWidth="1"/>
    <col min="1046" max="1047" width="5" style="114" customWidth="1"/>
    <col min="1048" max="1049" width="3.453125" style="114" customWidth="1"/>
    <col min="1050" max="1050" width="0.81640625" style="114" customWidth="1"/>
    <col min="1051" max="1051" width="3.453125" style="114" customWidth="1"/>
    <col min="1052" max="1280" width="8.7265625" style="114"/>
    <col min="1281" max="1281" width="3.453125" style="114" customWidth="1"/>
    <col min="1282" max="1282" width="5" style="114" customWidth="1"/>
    <col min="1283" max="1283" width="0.7265625" style="114" customWidth="1"/>
    <col min="1284" max="1284" width="6" style="114" customWidth="1"/>
    <col min="1285" max="1285" width="13.453125" style="114" customWidth="1"/>
    <col min="1286" max="1286" width="5" style="114" customWidth="1"/>
    <col min="1287" max="1287" width="3.453125" style="114" customWidth="1"/>
    <col min="1288" max="1288" width="1.7265625" style="114" customWidth="1"/>
    <col min="1289" max="1289" width="11.7265625" style="114" customWidth="1"/>
    <col min="1290" max="1290" width="0.81640625" style="114" customWidth="1"/>
    <col min="1291" max="1291" width="3.81640625" style="114" customWidth="1"/>
    <col min="1292" max="1292" width="3.7265625" style="114" customWidth="1"/>
    <col min="1293" max="1293" width="0.81640625" style="114" customWidth="1"/>
    <col min="1294" max="1294" width="2.1796875" style="114" customWidth="1"/>
    <col min="1295" max="1295" width="0.26953125" style="114" customWidth="1"/>
    <col min="1296" max="1296" width="1.7265625" style="114" customWidth="1"/>
    <col min="1297" max="1297" width="5" style="114" customWidth="1"/>
    <col min="1298" max="1299" width="1.7265625" style="114" customWidth="1"/>
    <col min="1300" max="1301" width="3.453125" style="114" customWidth="1"/>
    <col min="1302" max="1303" width="5" style="114" customWidth="1"/>
    <col min="1304" max="1305" width="3.453125" style="114" customWidth="1"/>
    <col min="1306" max="1306" width="0.81640625" style="114" customWidth="1"/>
    <col min="1307" max="1307" width="3.453125" style="114" customWidth="1"/>
    <col min="1308" max="1536" width="8.7265625" style="114"/>
    <col min="1537" max="1537" width="3.453125" style="114" customWidth="1"/>
    <col min="1538" max="1538" width="5" style="114" customWidth="1"/>
    <col min="1539" max="1539" width="0.7265625" style="114" customWidth="1"/>
    <col min="1540" max="1540" width="6" style="114" customWidth="1"/>
    <col min="1541" max="1541" width="13.453125" style="114" customWidth="1"/>
    <col min="1542" max="1542" width="5" style="114" customWidth="1"/>
    <col min="1543" max="1543" width="3.453125" style="114" customWidth="1"/>
    <col min="1544" max="1544" width="1.7265625" style="114" customWidth="1"/>
    <col min="1545" max="1545" width="11.7265625" style="114" customWidth="1"/>
    <col min="1546" max="1546" width="0.81640625" style="114" customWidth="1"/>
    <col min="1547" max="1547" width="3.81640625" style="114" customWidth="1"/>
    <col min="1548" max="1548" width="3.7265625" style="114" customWidth="1"/>
    <col min="1549" max="1549" width="0.81640625" style="114" customWidth="1"/>
    <col min="1550" max="1550" width="2.1796875" style="114" customWidth="1"/>
    <col min="1551" max="1551" width="0.26953125" style="114" customWidth="1"/>
    <col min="1552" max="1552" width="1.7265625" style="114" customWidth="1"/>
    <col min="1553" max="1553" width="5" style="114" customWidth="1"/>
    <col min="1554" max="1555" width="1.7265625" style="114" customWidth="1"/>
    <col min="1556" max="1557" width="3.453125" style="114" customWidth="1"/>
    <col min="1558" max="1559" width="5" style="114" customWidth="1"/>
    <col min="1560" max="1561" width="3.453125" style="114" customWidth="1"/>
    <col min="1562" max="1562" width="0.81640625" style="114" customWidth="1"/>
    <col min="1563" max="1563" width="3.453125" style="114" customWidth="1"/>
    <col min="1564" max="1792" width="8.7265625" style="114"/>
    <col min="1793" max="1793" width="3.453125" style="114" customWidth="1"/>
    <col min="1794" max="1794" width="5" style="114" customWidth="1"/>
    <col min="1795" max="1795" width="0.7265625" style="114" customWidth="1"/>
    <col min="1796" max="1796" width="6" style="114" customWidth="1"/>
    <col min="1797" max="1797" width="13.453125" style="114" customWidth="1"/>
    <col min="1798" max="1798" width="5" style="114" customWidth="1"/>
    <col min="1799" max="1799" width="3.453125" style="114" customWidth="1"/>
    <col min="1800" max="1800" width="1.7265625" style="114" customWidth="1"/>
    <col min="1801" max="1801" width="11.7265625" style="114" customWidth="1"/>
    <col min="1802" max="1802" width="0.81640625" style="114" customWidth="1"/>
    <col min="1803" max="1803" width="3.81640625" style="114" customWidth="1"/>
    <col min="1804" max="1804" width="3.7265625" style="114" customWidth="1"/>
    <col min="1805" max="1805" width="0.81640625" style="114" customWidth="1"/>
    <col min="1806" max="1806" width="2.1796875" style="114" customWidth="1"/>
    <col min="1807" max="1807" width="0.26953125" style="114" customWidth="1"/>
    <col min="1808" max="1808" width="1.7265625" style="114" customWidth="1"/>
    <col min="1809" max="1809" width="5" style="114" customWidth="1"/>
    <col min="1810" max="1811" width="1.7265625" style="114" customWidth="1"/>
    <col min="1812" max="1813" width="3.453125" style="114" customWidth="1"/>
    <col min="1814" max="1815" width="5" style="114" customWidth="1"/>
    <col min="1816" max="1817" width="3.453125" style="114" customWidth="1"/>
    <col min="1818" max="1818" width="0.81640625" style="114" customWidth="1"/>
    <col min="1819" max="1819" width="3.453125" style="114" customWidth="1"/>
    <col min="1820" max="2048" width="8.7265625" style="114"/>
    <col min="2049" max="2049" width="3.453125" style="114" customWidth="1"/>
    <col min="2050" max="2050" width="5" style="114" customWidth="1"/>
    <col min="2051" max="2051" width="0.7265625" style="114" customWidth="1"/>
    <col min="2052" max="2052" width="6" style="114" customWidth="1"/>
    <col min="2053" max="2053" width="13.453125" style="114" customWidth="1"/>
    <col min="2054" max="2054" width="5" style="114" customWidth="1"/>
    <col min="2055" max="2055" width="3.453125" style="114" customWidth="1"/>
    <col min="2056" max="2056" width="1.7265625" style="114" customWidth="1"/>
    <col min="2057" max="2057" width="11.7265625" style="114" customWidth="1"/>
    <col min="2058" max="2058" width="0.81640625" style="114" customWidth="1"/>
    <col min="2059" max="2059" width="3.81640625" style="114" customWidth="1"/>
    <col min="2060" max="2060" width="3.7265625" style="114" customWidth="1"/>
    <col min="2061" max="2061" width="0.81640625" style="114" customWidth="1"/>
    <col min="2062" max="2062" width="2.1796875" style="114" customWidth="1"/>
    <col min="2063" max="2063" width="0.26953125" style="114" customWidth="1"/>
    <col min="2064" max="2064" width="1.7265625" style="114" customWidth="1"/>
    <col min="2065" max="2065" width="5" style="114" customWidth="1"/>
    <col min="2066" max="2067" width="1.7265625" style="114" customWidth="1"/>
    <col min="2068" max="2069" width="3.453125" style="114" customWidth="1"/>
    <col min="2070" max="2071" width="5" style="114" customWidth="1"/>
    <col min="2072" max="2073" width="3.453125" style="114" customWidth="1"/>
    <col min="2074" max="2074" width="0.81640625" style="114" customWidth="1"/>
    <col min="2075" max="2075" width="3.453125" style="114" customWidth="1"/>
    <col min="2076" max="2304" width="8.7265625" style="114"/>
    <col min="2305" max="2305" width="3.453125" style="114" customWidth="1"/>
    <col min="2306" max="2306" width="5" style="114" customWidth="1"/>
    <col min="2307" max="2307" width="0.7265625" style="114" customWidth="1"/>
    <col min="2308" max="2308" width="6" style="114" customWidth="1"/>
    <col min="2309" max="2309" width="13.453125" style="114" customWidth="1"/>
    <col min="2310" max="2310" width="5" style="114" customWidth="1"/>
    <col min="2311" max="2311" width="3.453125" style="114" customWidth="1"/>
    <col min="2312" max="2312" width="1.7265625" style="114" customWidth="1"/>
    <col min="2313" max="2313" width="11.7265625" style="114" customWidth="1"/>
    <col min="2314" max="2314" width="0.81640625" style="114" customWidth="1"/>
    <col min="2315" max="2315" width="3.81640625" style="114" customWidth="1"/>
    <col min="2316" max="2316" width="3.7265625" style="114" customWidth="1"/>
    <col min="2317" max="2317" width="0.81640625" style="114" customWidth="1"/>
    <col min="2318" max="2318" width="2.1796875" style="114" customWidth="1"/>
    <col min="2319" max="2319" width="0.26953125" style="114" customWidth="1"/>
    <col min="2320" max="2320" width="1.7265625" style="114" customWidth="1"/>
    <col min="2321" max="2321" width="5" style="114" customWidth="1"/>
    <col min="2322" max="2323" width="1.7265625" style="114" customWidth="1"/>
    <col min="2324" max="2325" width="3.453125" style="114" customWidth="1"/>
    <col min="2326" max="2327" width="5" style="114" customWidth="1"/>
    <col min="2328" max="2329" width="3.453125" style="114" customWidth="1"/>
    <col min="2330" max="2330" width="0.81640625" style="114" customWidth="1"/>
    <col min="2331" max="2331" width="3.453125" style="114" customWidth="1"/>
    <col min="2332" max="2560" width="8.7265625" style="114"/>
    <col min="2561" max="2561" width="3.453125" style="114" customWidth="1"/>
    <col min="2562" max="2562" width="5" style="114" customWidth="1"/>
    <col min="2563" max="2563" width="0.7265625" style="114" customWidth="1"/>
    <col min="2564" max="2564" width="6" style="114" customWidth="1"/>
    <col min="2565" max="2565" width="13.453125" style="114" customWidth="1"/>
    <col min="2566" max="2566" width="5" style="114" customWidth="1"/>
    <col min="2567" max="2567" width="3.453125" style="114" customWidth="1"/>
    <col min="2568" max="2568" width="1.7265625" style="114" customWidth="1"/>
    <col min="2569" max="2569" width="11.7265625" style="114" customWidth="1"/>
    <col min="2570" max="2570" width="0.81640625" style="114" customWidth="1"/>
    <col min="2571" max="2571" width="3.81640625" style="114" customWidth="1"/>
    <col min="2572" max="2572" width="3.7265625" style="114" customWidth="1"/>
    <col min="2573" max="2573" width="0.81640625" style="114" customWidth="1"/>
    <col min="2574" max="2574" width="2.1796875" style="114" customWidth="1"/>
    <col min="2575" max="2575" width="0.26953125" style="114" customWidth="1"/>
    <col min="2576" max="2576" width="1.7265625" style="114" customWidth="1"/>
    <col min="2577" max="2577" width="5" style="114" customWidth="1"/>
    <col min="2578" max="2579" width="1.7265625" style="114" customWidth="1"/>
    <col min="2580" max="2581" width="3.453125" style="114" customWidth="1"/>
    <col min="2582" max="2583" width="5" style="114" customWidth="1"/>
    <col min="2584" max="2585" width="3.453125" style="114" customWidth="1"/>
    <col min="2586" max="2586" width="0.81640625" style="114" customWidth="1"/>
    <col min="2587" max="2587" width="3.453125" style="114" customWidth="1"/>
    <col min="2588" max="2816" width="8.7265625" style="114"/>
    <col min="2817" max="2817" width="3.453125" style="114" customWidth="1"/>
    <col min="2818" max="2818" width="5" style="114" customWidth="1"/>
    <col min="2819" max="2819" width="0.7265625" style="114" customWidth="1"/>
    <col min="2820" max="2820" width="6" style="114" customWidth="1"/>
    <col min="2821" max="2821" width="13.453125" style="114" customWidth="1"/>
    <col min="2822" max="2822" width="5" style="114" customWidth="1"/>
    <col min="2823" max="2823" width="3.453125" style="114" customWidth="1"/>
    <col min="2824" max="2824" width="1.7265625" style="114" customWidth="1"/>
    <col min="2825" max="2825" width="11.7265625" style="114" customWidth="1"/>
    <col min="2826" max="2826" width="0.81640625" style="114" customWidth="1"/>
    <col min="2827" max="2827" width="3.81640625" style="114" customWidth="1"/>
    <col min="2828" max="2828" width="3.7265625" style="114" customWidth="1"/>
    <col min="2829" max="2829" width="0.81640625" style="114" customWidth="1"/>
    <col min="2830" max="2830" width="2.1796875" style="114" customWidth="1"/>
    <col min="2831" max="2831" width="0.26953125" style="114" customWidth="1"/>
    <col min="2832" max="2832" width="1.7265625" style="114" customWidth="1"/>
    <col min="2833" max="2833" width="5" style="114" customWidth="1"/>
    <col min="2834" max="2835" width="1.7265625" style="114" customWidth="1"/>
    <col min="2836" max="2837" width="3.453125" style="114" customWidth="1"/>
    <col min="2838" max="2839" width="5" style="114" customWidth="1"/>
    <col min="2840" max="2841" width="3.453125" style="114" customWidth="1"/>
    <col min="2842" max="2842" width="0.81640625" style="114" customWidth="1"/>
    <col min="2843" max="2843" width="3.453125" style="114" customWidth="1"/>
    <col min="2844" max="3072" width="8.7265625" style="114"/>
    <col min="3073" max="3073" width="3.453125" style="114" customWidth="1"/>
    <col min="3074" max="3074" width="5" style="114" customWidth="1"/>
    <col min="3075" max="3075" width="0.7265625" style="114" customWidth="1"/>
    <col min="3076" max="3076" width="6" style="114" customWidth="1"/>
    <col min="3077" max="3077" width="13.453125" style="114" customWidth="1"/>
    <col min="3078" max="3078" width="5" style="114" customWidth="1"/>
    <col min="3079" max="3079" width="3.453125" style="114" customWidth="1"/>
    <col min="3080" max="3080" width="1.7265625" style="114" customWidth="1"/>
    <col min="3081" max="3081" width="11.7265625" style="114" customWidth="1"/>
    <col min="3082" max="3082" width="0.81640625" style="114" customWidth="1"/>
    <col min="3083" max="3083" width="3.81640625" style="114" customWidth="1"/>
    <col min="3084" max="3084" width="3.7265625" style="114" customWidth="1"/>
    <col min="3085" max="3085" width="0.81640625" style="114" customWidth="1"/>
    <col min="3086" max="3086" width="2.1796875" style="114" customWidth="1"/>
    <col min="3087" max="3087" width="0.26953125" style="114" customWidth="1"/>
    <col min="3088" max="3088" width="1.7265625" style="114" customWidth="1"/>
    <col min="3089" max="3089" width="5" style="114" customWidth="1"/>
    <col min="3090" max="3091" width="1.7265625" style="114" customWidth="1"/>
    <col min="3092" max="3093" width="3.453125" style="114" customWidth="1"/>
    <col min="3094" max="3095" width="5" style="114" customWidth="1"/>
    <col min="3096" max="3097" width="3.453125" style="114" customWidth="1"/>
    <col min="3098" max="3098" width="0.81640625" style="114" customWidth="1"/>
    <col min="3099" max="3099" width="3.453125" style="114" customWidth="1"/>
    <col min="3100" max="3328" width="8.7265625" style="114"/>
    <col min="3329" max="3329" width="3.453125" style="114" customWidth="1"/>
    <col min="3330" max="3330" width="5" style="114" customWidth="1"/>
    <col min="3331" max="3331" width="0.7265625" style="114" customWidth="1"/>
    <col min="3332" max="3332" width="6" style="114" customWidth="1"/>
    <col min="3333" max="3333" width="13.453125" style="114" customWidth="1"/>
    <col min="3334" max="3334" width="5" style="114" customWidth="1"/>
    <col min="3335" max="3335" width="3.453125" style="114" customWidth="1"/>
    <col min="3336" max="3336" width="1.7265625" style="114" customWidth="1"/>
    <col min="3337" max="3337" width="11.7265625" style="114" customWidth="1"/>
    <col min="3338" max="3338" width="0.81640625" style="114" customWidth="1"/>
    <col min="3339" max="3339" width="3.81640625" style="114" customWidth="1"/>
    <col min="3340" max="3340" width="3.7265625" style="114" customWidth="1"/>
    <col min="3341" max="3341" width="0.81640625" style="114" customWidth="1"/>
    <col min="3342" max="3342" width="2.1796875" style="114" customWidth="1"/>
    <col min="3343" max="3343" width="0.26953125" style="114" customWidth="1"/>
    <col min="3344" max="3344" width="1.7265625" style="114" customWidth="1"/>
    <col min="3345" max="3345" width="5" style="114" customWidth="1"/>
    <col min="3346" max="3347" width="1.7265625" style="114" customWidth="1"/>
    <col min="3348" max="3349" width="3.453125" style="114" customWidth="1"/>
    <col min="3350" max="3351" width="5" style="114" customWidth="1"/>
    <col min="3352" max="3353" width="3.453125" style="114" customWidth="1"/>
    <col min="3354" max="3354" width="0.81640625" style="114" customWidth="1"/>
    <col min="3355" max="3355" width="3.453125" style="114" customWidth="1"/>
    <col min="3356" max="3584" width="8.7265625" style="114"/>
    <col min="3585" max="3585" width="3.453125" style="114" customWidth="1"/>
    <col min="3586" max="3586" width="5" style="114" customWidth="1"/>
    <col min="3587" max="3587" width="0.7265625" style="114" customWidth="1"/>
    <col min="3588" max="3588" width="6" style="114" customWidth="1"/>
    <col min="3589" max="3589" width="13.453125" style="114" customWidth="1"/>
    <col min="3590" max="3590" width="5" style="114" customWidth="1"/>
    <col min="3591" max="3591" width="3.453125" style="114" customWidth="1"/>
    <col min="3592" max="3592" width="1.7265625" style="114" customWidth="1"/>
    <col min="3593" max="3593" width="11.7265625" style="114" customWidth="1"/>
    <col min="3594" max="3594" width="0.81640625" style="114" customWidth="1"/>
    <col min="3595" max="3595" width="3.81640625" style="114" customWidth="1"/>
    <col min="3596" max="3596" width="3.7265625" style="114" customWidth="1"/>
    <col min="3597" max="3597" width="0.81640625" style="114" customWidth="1"/>
    <col min="3598" max="3598" width="2.1796875" style="114" customWidth="1"/>
    <col min="3599" max="3599" width="0.26953125" style="114" customWidth="1"/>
    <col min="3600" max="3600" width="1.7265625" style="114" customWidth="1"/>
    <col min="3601" max="3601" width="5" style="114" customWidth="1"/>
    <col min="3602" max="3603" width="1.7265625" style="114" customWidth="1"/>
    <col min="3604" max="3605" width="3.453125" style="114" customWidth="1"/>
    <col min="3606" max="3607" width="5" style="114" customWidth="1"/>
    <col min="3608" max="3609" width="3.453125" style="114" customWidth="1"/>
    <col min="3610" max="3610" width="0.81640625" style="114" customWidth="1"/>
    <col min="3611" max="3611" width="3.453125" style="114" customWidth="1"/>
    <col min="3612" max="3840" width="8.7265625" style="114"/>
    <col min="3841" max="3841" width="3.453125" style="114" customWidth="1"/>
    <col min="3842" max="3842" width="5" style="114" customWidth="1"/>
    <col min="3843" max="3843" width="0.7265625" style="114" customWidth="1"/>
    <col min="3844" max="3844" width="6" style="114" customWidth="1"/>
    <col min="3845" max="3845" width="13.453125" style="114" customWidth="1"/>
    <col min="3846" max="3846" width="5" style="114" customWidth="1"/>
    <col min="3847" max="3847" width="3.453125" style="114" customWidth="1"/>
    <col min="3848" max="3848" width="1.7265625" style="114" customWidth="1"/>
    <col min="3849" max="3849" width="11.7265625" style="114" customWidth="1"/>
    <col min="3850" max="3850" width="0.81640625" style="114" customWidth="1"/>
    <col min="3851" max="3851" width="3.81640625" style="114" customWidth="1"/>
    <col min="3852" max="3852" width="3.7265625" style="114" customWidth="1"/>
    <col min="3853" max="3853" width="0.81640625" style="114" customWidth="1"/>
    <col min="3854" max="3854" width="2.1796875" style="114" customWidth="1"/>
    <col min="3855" max="3855" width="0.26953125" style="114" customWidth="1"/>
    <col min="3856" max="3856" width="1.7265625" style="114" customWidth="1"/>
    <col min="3857" max="3857" width="5" style="114" customWidth="1"/>
    <col min="3858" max="3859" width="1.7265625" style="114" customWidth="1"/>
    <col min="3860" max="3861" width="3.453125" style="114" customWidth="1"/>
    <col min="3862" max="3863" width="5" style="114" customWidth="1"/>
    <col min="3864" max="3865" width="3.453125" style="114" customWidth="1"/>
    <col min="3866" max="3866" width="0.81640625" style="114" customWidth="1"/>
    <col min="3867" max="3867" width="3.453125" style="114" customWidth="1"/>
    <col min="3868" max="4096" width="8.7265625" style="114"/>
    <col min="4097" max="4097" width="3.453125" style="114" customWidth="1"/>
    <col min="4098" max="4098" width="5" style="114" customWidth="1"/>
    <col min="4099" max="4099" width="0.7265625" style="114" customWidth="1"/>
    <col min="4100" max="4100" width="6" style="114" customWidth="1"/>
    <col min="4101" max="4101" width="13.453125" style="114" customWidth="1"/>
    <col min="4102" max="4102" width="5" style="114" customWidth="1"/>
    <col min="4103" max="4103" width="3.453125" style="114" customWidth="1"/>
    <col min="4104" max="4104" width="1.7265625" style="114" customWidth="1"/>
    <col min="4105" max="4105" width="11.7265625" style="114" customWidth="1"/>
    <col min="4106" max="4106" width="0.81640625" style="114" customWidth="1"/>
    <col min="4107" max="4107" width="3.81640625" style="114" customWidth="1"/>
    <col min="4108" max="4108" width="3.7265625" style="114" customWidth="1"/>
    <col min="4109" max="4109" width="0.81640625" style="114" customWidth="1"/>
    <col min="4110" max="4110" width="2.1796875" style="114" customWidth="1"/>
    <col min="4111" max="4111" width="0.26953125" style="114" customWidth="1"/>
    <col min="4112" max="4112" width="1.7265625" style="114" customWidth="1"/>
    <col min="4113" max="4113" width="5" style="114" customWidth="1"/>
    <col min="4114" max="4115" width="1.7265625" style="114" customWidth="1"/>
    <col min="4116" max="4117" width="3.453125" style="114" customWidth="1"/>
    <col min="4118" max="4119" width="5" style="114" customWidth="1"/>
    <col min="4120" max="4121" width="3.453125" style="114" customWidth="1"/>
    <col min="4122" max="4122" width="0.81640625" style="114" customWidth="1"/>
    <col min="4123" max="4123" width="3.453125" style="114" customWidth="1"/>
    <col min="4124" max="4352" width="8.7265625" style="114"/>
    <col min="4353" max="4353" width="3.453125" style="114" customWidth="1"/>
    <col min="4354" max="4354" width="5" style="114" customWidth="1"/>
    <col min="4355" max="4355" width="0.7265625" style="114" customWidth="1"/>
    <col min="4356" max="4356" width="6" style="114" customWidth="1"/>
    <col min="4357" max="4357" width="13.453125" style="114" customWidth="1"/>
    <col min="4358" max="4358" width="5" style="114" customWidth="1"/>
    <col min="4359" max="4359" width="3.453125" style="114" customWidth="1"/>
    <col min="4360" max="4360" width="1.7265625" style="114" customWidth="1"/>
    <col min="4361" max="4361" width="11.7265625" style="114" customWidth="1"/>
    <col min="4362" max="4362" width="0.81640625" style="114" customWidth="1"/>
    <col min="4363" max="4363" width="3.81640625" style="114" customWidth="1"/>
    <col min="4364" max="4364" width="3.7265625" style="114" customWidth="1"/>
    <col min="4365" max="4365" width="0.81640625" style="114" customWidth="1"/>
    <col min="4366" max="4366" width="2.1796875" style="114" customWidth="1"/>
    <col min="4367" max="4367" width="0.26953125" style="114" customWidth="1"/>
    <col min="4368" max="4368" width="1.7265625" style="114" customWidth="1"/>
    <col min="4369" max="4369" width="5" style="114" customWidth="1"/>
    <col min="4370" max="4371" width="1.7265625" style="114" customWidth="1"/>
    <col min="4372" max="4373" width="3.453125" style="114" customWidth="1"/>
    <col min="4374" max="4375" width="5" style="114" customWidth="1"/>
    <col min="4376" max="4377" width="3.453125" style="114" customWidth="1"/>
    <col min="4378" max="4378" width="0.81640625" style="114" customWidth="1"/>
    <col min="4379" max="4379" width="3.453125" style="114" customWidth="1"/>
    <col min="4380" max="4608" width="8.7265625" style="114"/>
    <col min="4609" max="4609" width="3.453125" style="114" customWidth="1"/>
    <col min="4610" max="4610" width="5" style="114" customWidth="1"/>
    <col min="4611" max="4611" width="0.7265625" style="114" customWidth="1"/>
    <col min="4612" max="4612" width="6" style="114" customWidth="1"/>
    <col min="4613" max="4613" width="13.453125" style="114" customWidth="1"/>
    <col min="4614" max="4614" width="5" style="114" customWidth="1"/>
    <col min="4615" max="4615" width="3.453125" style="114" customWidth="1"/>
    <col min="4616" max="4616" width="1.7265625" style="114" customWidth="1"/>
    <col min="4617" max="4617" width="11.7265625" style="114" customWidth="1"/>
    <col min="4618" max="4618" width="0.81640625" style="114" customWidth="1"/>
    <col min="4619" max="4619" width="3.81640625" style="114" customWidth="1"/>
    <col min="4620" max="4620" width="3.7265625" style="114" customWidth="1"/>
    <col min="4621" max="4621" width="0.81640625" style="114" customWidth="1"/>
    <col min="4622" max="4622" width="2.1796875" style="114" customWidth="1"/>
    <col min="4623" max="4623" width="0.26953125" style="114" customWidth="1"/>
    <col min="4624" max="4624" width="1.7265625" style="114" customWidth="1"/>
    <col min="4625" max="4625" width="5" style="114" customWidth="1"/>
    <col min="4626" max="4627" width="1.7265625" style="114" customWidth="1"/>
    <col min="4628" max="4629" width="3.453125" style="114" customWidth="1"/>
    <col min="4630" max="4631" width="5" style="114" customWidth="1"/>
    <col min="4632" max="4633" width="3.453125" style="114" customWidth="1"/>
    <col min="4634" max="4634" width="0.81640625" style="114" customWidth="1"/>
    <col min="4635" max="4635" width="3.453125" style="114" customWidth="1"/>
    <col min="4636" max="4864" width="8.7265625" style="114"/>
    <col min="4865" max="4865" width="3.453125" style="114" customWidth="1"/>
    <col min="4866" max="4866" width="5" style="114" customWidth="1"/>
    <col min="4867" max="4867" width="0.7265625" style="114" customWidth="1"/>
    <col min="4868" max="4868" width="6" style="114" customWidth="1"/>
    <col min="4869" max="4869" width="13.453125" style="114" customWidth="1"/>
    <col min="4870" max="4870" width="5" style="114" customWidth="1"/>
    <col min="4871" max="4871" width="3.453125" style="114" customWidth="1"/>
    <col min="4872" max="4872" width="1.7265625" style="114" customWidth="1"/>
    <col min="4873" max="4873" width="11.7265625" style="114" customWidth="1"/>
    <col min="4874" max="4874" width="0.81640625" style="114" customWidth="1"/>
    <col min="4875" max="4875" width="3.81640625" style="114" customWidth="1"/>
    <col min="4876" max="4876" width="3.7265625" style="114" customWidth="1"/>
    <col min="4877" max="4877" width="0.81640625" style="114" customWidth="1"/>
    <col min="4878" max="4878" width="2.1796875" style="114" customWidth="1"/>
    <col min="4879" max="4879" width="0.26953125" style="114" customWidth="1"/>
    <col min="4880" max="4880" width="1.7265625" style="114" customWidth="1"/>
    <col min="4881" max="4881" width="5" style="114" customWidth="1"/>
    <col min="4882" max="4883" width="1.7265625" style="114" customWidth="1"/>
    <col min="4884" max="4885" width="3.453125" style="114" customWidth="1"/>
    <col min="4886" max="4887" width="5" style="114" customWidth="1"/>
    <col min="4888" max="4889" width="3.453125" style="114" customWidth="1"/>
    <col min="4890" max="4890" width="0.81640625" style="114" customWidth="1"/>
    <col min="4891" max="4891" width="3.453125" style="114" customWidth="1"/>
    <col min="4892" max="5120" width="8.7265625" style="114"/>
    <col min="5121" max="5121" width="3.453125" style="114" customWidth="1"/>
    <col min="5122" max="5122" width="5" style="114" customWidth="1"/>
    <col min="5123" max="5123" width="0.7265625" style="114" customWidth="1"/>
    <col min="5124" max="5124" width="6" style="114" customWidth="1"/>
    <col min="5125" max="5125" width="13.453125" style="114" customWidth="1"/>
    <col min="5126" max="5126" width="5" style="114" customWidth="1"/>
    <col min="5127" max="5127" width="3.453125" style="114" customWidth="1"/>
    <col min="5128" max="5128" width="1.7265625" style="114" customWidth="1"/>
    <col min="5129" max="5129" width="11.7265625" style="114" customWidth="1"/>
    <col min="5130" max="5130" width="0.81640625" style="114" customWidth="1"/>
    <col min="5131" max="5131" width="3.81640625" style="114" customWidth="1"/>
    <col min="5132" max="5132" width="3.7265625" style="114" customWidth="1"/>
    <col min="5133" max="5133" width="0.81640625" style="114" customWidth="1"/>
    <col min="5134" max="5134" width="2.1796875" style="114" customWidth="1"/>
    <col min="5135" max="5135" width="0.26953125" style="114" customWidth="1"/>
    <col min="5136" max="5136" width="1.7265625" style="114" customWidth="1"/>
    <col min="5137" max="5137" width="5" style="114" customWidth="1"/>
    <col min="5138" max="5139" width="1.7265625" style="114" customWidth="1"/>
    <col min="5140" max="5141" width="3.453125" style="114" customWidth="1"/>
    <col min="5142" max="5143" width="5" style="114" customWidth="1"/>
    <col min="5144" max="5145" width="3.453125" style="114" customWidth="1"/>
    <col min="5146" max="5146" width="0.81640625" style="114" customWidth="1"/>
    <col min="5147" max="5147" width="3.453125" style="114" customWidth="1"/>
    <col min="5148" max="5376" width="8.7265625" style="114"/>
    <col min="5377" max="5377" width="3.453125" style="114" customWidth="1"/>
    <col min="5378" max="5378" width="5" style="114" customWidth="1"/>
    <col min="5379" max="5379" width="0.7265625" style="114" customWidth="1"/>
    <col min="5380" max="5380" width="6" style="114" customWidth="1"/>
    <col min="5381" max="5381" width="13.453125" style="114" customWidth="1"/>
    <col min="5382" max="5382" width="5" style="114" customWidth="1"/>
    <col min="5383" max="5383" width="3.453125" style="114" customWidth="1"/>
    <col min="5384" max="5384" width="1.7265625" style="114" customWidth="1"/>
    <col min="5385" max="5385" width="11.7265625" style="114" customWidth="1"/>
    <col min="5386" max="5386" width="0.81640625" style="114" customWidth="1"/>
    <col min="5387" max="5387" width="3.81640625" style="114" customWidth="1"/>
    <col min="5388" max="5388" width="3.7265625" style="114" customWidth="1"/>
    <col min="5389" max="5389" width="0.81640625" style="114" customWidth="1"/>
    <col min="5390" max="5390" width="2.1796875" style="114" customWidth="1"/>
    <col min="5391" max="5391" width="0.26953125" style="114" customWidth="1"/>
    <col min="5392" max="5392" width="1.7265625" style="114" customWidth="1"/>
    <col min="5393" max="5393" width="5" style="114" customWidth="1"/>
    <col min="5394" max="5395" width="1.7265625" style="114" customWidth="1"/>
    <col min="5396" max="5397" width="3.453125" style="114" customWidth="1"/>
    <col min="5398" max="5399" width="5" style="114" customWidth="1"/>
    <col min="5400" max="5401" width="3.453125" style="114" customWidth="1"/>
    <col min="5402" max="5402" width="0.81640625" style="114" customWidth="1"/>
    <col min="5403" max="5403" width="3.453125" style="114" customWidth="1"/>
    <col min="5404" max="5632" width="8.7265625" style="114"/>
    <col min="5633" max="5633" width="3.453125" style="114" customWidth="1"/>
    <col min="5634" max="5634" width="5" style="114" customWidth="1"/>
    <col min="5635" max="5635" width="0.7265625" style="114" customWidth="1"/>
    <col min="5636" max="5636" width="6" style="114" customWidth="1"/>
    <col min="5637" max="5637" width="13.453125" style="114" customWidth="1"/>
    <col min="5638" max="5638" width="5" style="114" customWidth="1"/>
    <col min="5639" max="5639" width="3.453125" style="114" customWidth="1"/>
    <col min="5640" max="5640" width="1.7265625" style="114" customWidth="1"/>
    <col min="5641" max="5641" width="11.7265625" style="114" customWidth="1"/>
    <col min="5642" max="5642" width="0.81640625" style="114" customWidth="1"/>
    <col min="5643" max="5643" width="3.81640625" style="114" customWidth="1"/>
    <col min="5644" max="5644" width="3.7265625" style="114" customWidth="1"/>
    <col min="5645" max="5645" width="0.81640625" style="114" customWidth="1"/>
    <col min="5646" max="5646" width="2.1796875" style="114" customWidth="1"/>
    <col min="5647" max="5647" width="0.26953125" style="114" customWidth="1"/>
    <col min="5648" max="5648" width="1.7265625" style="114" customWidth="1"/>
    <col min="5649" max="5649" width="5" style="114" customWidth="1"/>
    <col min="5650" max="5651" width="1.7265625" style="114" customWidth="1"/>
    <col min="5652" max="5653" width="3.453125" style="114" customWidth="1"/>
    <col min="5654" max="5655" width="5" style="114" customWidth="1"/>
    <col min="5656" max="5657" width="3.453125" style="114" customWidth="1"/>
    <col min="5658" max="5658" width="0.81640625" style="114" customWidth="1"/>
    <col min="5659" max="5659" width="3.453125" style="114" customWidth="1"/>
    <col min="5660" max="5888" width="8.7265625" style="114"/>
    <col min="5889" max="5889" width="3.453125" style="114" customWidth="1"/>
    <col min="5890" max="5890" width="5" style="114" customWidth="1"/>
    <col min="5891" max="5891" width="0.7265625" style="114" customWidth="1"/>
    <col min="5892" max="5892" width="6" style="114" customWidth="1"/>
    <col min="5893" max="5893" width="13.453125" style="114" customWidth="1"/>
    <col min="5894" max="5894" width="5" style="114" customWidth="1"/>
    <col min="5895" max="5895" width="3.453125" style="114" customWidth="1"/>
    <col min="5896" max="5896" width="1.7265625" style="114" customWidth="1"/>
    <col min="5897" max="5897" width="11.7265625" style="114" customWidth="1"/>
    <col min="5898" max="5898" width="0.81640625" style="114" customWidth="1"/>
    <col min="5899" max="5899" width="3.81640625" style="114" customWidth="1"/>
    <col min="5900" max="5900" width="3.7265625" style="114" customWidth="1"/>
    <col min="5901" max="5901" width="0.81640625" style="114" customWidth="1"/>
    <col min="5902" max="5902" width="2.1796875" style="114" customWidth="1"/>
    <col min="5903" max="5903" width="0.26953125" style="114" customWidth="1"/>
    <col min="5904" max="5904" width="1.7265625" style="114" customWidth="1"/>
    <col min="5905" max="5905" width="5" style="114" customWidth="1"/>
    <col min="5906" max="5907" width="1.7265625" style="114" customWidth="1"/>
    <col min="5908" max="5909" width="3.453125" style="114" customWidth="1"/>
    <col min="5910" max="5911" width="5" style="114" customWidth="1"/>
    <col min="5912" max="5913" width="3.453125" style="114" customWidth="1"/>
    <col min="5914" max="5914" width="0.81640625" style="114" customWidth="1"/>
    <col min="5915" max="5915" width="3.453125" style="114" customWidth="1"/>
    <col min="5916" max="6144" width="8.7265625" style="114"/>
    <col min="6145" max="6145" width="3.453125" style="114" customWidth="1"/>
    <col min="6146" max="6146" width="5" style="114" customWidth="1"/>
    <col min="6147" max="6147" width="0.7265625" style="114" customWidth="1"/>
    <col min="6148" max="6148" width="6" style="114" customWidth="1"/>
    <col min="6149" max="6149" width="13.453125" style="114" customWidth="1"/>
    <col min="6150" max="6150" width="5" style="114" customWidth="1"/>
    <col min="6151" max="6151" width="3.453125" style="114" customWidth="1"/>
    <col min="6152" max="6152" width="1.7265625" style="114" customWidth="1"/>
    <col min="6153" max="6153" width="11.7265625" style="114" customWidth="1"/>
    <col min="6154" max="6154" width="0.81640625" style="114" customWidth="1"/>
    <col min="6155" max="6155" width="3.81640625" style="114" customWidth="1"/>
    <col min="6156" max="6156" width="3.7265625" style="114" customWidth="1"/>
    <col min="6157" max="6157" width="0.81640625" style="114" customWidth="1"/>
    <col min="6158" max="6158" width="2.1796875" style="114" customWidth="1"/>
    <col min="6159" max="6159" width="0.26953125" style="114" customWidth="1"/>
    <col min="6160" max="6160" width="1.7265625" style="114" customWidth="1"/>
    <col min="6161" max="6161" width="5" style="114" customWidth="1"/>
    <col min="6162" max="6163" width="1.7265625" style="114" customWidth="1"/>
    <col min="6164" max="6165" width="3.453125" style="114" customWidth="1"/>
    <col min="6166" max="6167" width="5" style="114" customWidth="1"/>
    <col min="6168" max="6169" width="3.453125" style="114" customWidth="1"/>
    <col min="6170" max="6170" width="0.81640625" style="114" customWidth="1"/>
    <col min="6171" max="6171" width="3.453125" style="114" customWidth="1"/>
    <col min="6172" max="6400" width="8.7265625" style="114"/>
    <col min="6401" max="6401" width="3.453125" style="114" customWidth="1"/>
    <col min="6402" max="6402" width="5" style="114" customWidth="1"/>
    <col min="6403" max="6403" width="0.7265625" style="114" customWidth="1"/>
    <col min="6404" max="6404" width="6" style="114" customWidth="1"/>
    <col min="6405" max="6405" width="13.453125" style="114" customWidth="1"/>
    <col min="6406" max="6406" width="5" style="114" customWidth="1"/>
    <col min="6407" max="6407" width="3.453125" style="114" customWidth="1"/>
    <col min="6408" max="6408" width="1.7265625" style="114" customWidth="1"/>
    <col min="6409" max="6409" width="11.7265625" style="114" customWidth="1"/>
    <col min="6410" max="6410" width="0.81640625" style="114" customWidth="1"/>
    <col min="6411" max="6411" width="3.81640625" style="114" customWidth="1"/>
    <col min="6412" max="6412" width="3.7265625" style="114" customWidth="1"/>
    <col min="6413" max="6413" width="0.81640625" style="114" customWidth="1"/>
    <col min="6414" max="6414" width="2.1796875" style="114" customWidth="1"/>
    <col min="6415" max="6415" width="0.26953125" style="114" customWidth="1"/>
    <col min="6416" max="6416" width="1.7265625" style="114" customWidth="1"/>
    <col min="6417" max="6417" width="5" style="114" customWidth="1"/>
    <col min="6418" max="6419" width="1.7265625" style="114" customWidth="1"/>
    <col min="6420" max="6421" width="3.453125" style="114" customWidth="1"/>
    <col min="6422" max="6423" width="5" style="114" customWidth="1"/>
    <col min="6424" max="6425" width="3.453125" style="114" customWidth="1"/>
    <col min="6426" max="6426" width="0.81640625" style="114" customWidth="1"/>
    <col min="6427" max="6427" width="3.453125" style="114" customWidth="1"/>
    <col min="6428" max="6656" width="8.7265625" style="114"/>
    <col min="6657" max="6657" width="3.453125" style="114" customWidth="1"/>
    <col min="6658" max="6658" width="5" style="114" customWidth="1"/>
    <col min="6659" max="6659" width="0.7265625" style="114" customWidth="1"/>
    <col min="6660" max="6660" width="6" style="114" customWidth="1"/>
    <col min="6661" max="6661" width="13.453125" style="114" customWidth="1"/>
    <col min="6662" max="6662" width="5" style="114" customWidth="1"/>
    <col min="6663" max="6663" width="3.453125" style="114" customWidth="1"/>
    <col min="6664" max="6664" width="1.7265625" style="114" customWidth="1"/>
    <col min="6665" max="6665" width="11.7265625" style="114" customWidth="1"/>
    <col min="6666" max="6666" width="0.81640625" style="114" customWidth="1"/>
    <col min="6667" max="6667" width="3.81640625" style="114" customWidth="1"/>
    <col min="6668" max="6668" width="3.7265625" style="114" customWidth="1"/>
    <col min="6669" max="6669" width="0.81640625" style="114" customWidth="1"/>
    <col min="6670" max="6670" width="2.1796875" style="114" customWidth="1"/>
    <col min="6671" max="6671" width="0.26953125" style="114" customWidth="1"/>
    <col min="6672" max="6672" width="1.7265625" style="114" customWidth="1"/>
    <col min="6673" max="6673" width="5" style="114" customWidth="1"/>
    <col min="6674" max="6675" width="1.7265625" style="114" customWidth="1"/>
    <col min="6676" max="6677" width="3.453125" style="114" customWidth="1"/>
    <col min="6678" max="6679" width="5" style="114" customWidth="1"/>
    <col min="6680" max="6681" width="3.453125" style="114" customWidth="1"/>
    <col min="6682" max="6682" width="0.81640625" style="114" customWidth="1"/>
    <col min="6683" max="6683" width="3.453125" style="114" customWidth="1"/>
    <col min="6684" max="6912" width="8.7265625" style="114"/>
    <col min="6913" max="6913" width="3.453125" style="114" customWidth="1"/>
    <col min="6914" max="6914" width="5" style="114" customWidth="1"/>
    <col min="6915" max="6915" width="0.7265625" style="114" customWidth="1"/>
    <col min="6916" max="6916" width="6" style="114" customWidth="1"/>
    <col min="6917" max="6917" width="13.453125" style="114" customWidth="1"/>
    <col min="6918" max="6918" width="5" style="114" customWidth="1"/>
    <col min="6919" max="6919" width="3.453125" style="114" customWidth="1"/>
    <col min="6920" max="6920" width="1.7265625" style="114" customWidth="1"/>
    <col min="6921" max="6921" width="11.7265625" style="114" customWidth="1"/>
    <col min="6922" max="6922" width="0.81640625" style="114" customWidth="1"/>
    <col min="6923" max="6923" width="3.81640625" style="114" customWidth="1"/>
    <col min="6924" max="6924" width="3.7265625" style="114" customWidth="1"/>
    <col min="6925" max="6925" width="0.81640625" style="114" customWidth="1"/>
    <col min="6926" max="6926" width="2.1796875" style="114" customWidth="1"/>
    <col min="6927" max="6927" width="0.26953125" style="114" customWidth="1"/>
    <col min="6928" max="6928" width="1.7265625" style="114" customWidth="1"/>
    <col min="6929" max="6929" width="5" style="114" customWidth="1"/>
    <col min="6930" max="6931" width="1.7265625" style="114" customWidth="1"/>
    <col min="6932" max="6933" width="3.453125" style="114" customWidth="1"/>
    <col min="6934" max="6935" width="5" style="114" customWidth="1"/>
    <col min="6936" max="6937" width="3.453125" style="114" customWidth="1"/>
    <col min="6938" max="6938" width="0.81640625" style="114" customWidth="1"/>
    <col min="6939" max="6939" width="3.453125" style="114" customWidth="1"/>
    <col min="6940" max="7168" width="8.7265625" style="114"/>
    <col min="7169" max="7169" width="3.453125" style="114" customWidth="1"/>
    <col min="7170" max="7170" width="5" style="114" customWidth="1"/>
    <col min="7171" max="7171" width="0.7265625" style="114" customWidth="1"/>
    <col min="7172" max="7172" width="6" style="114" customWidth="1"/>
    <col min="7173" max="7173" width="13.453125" style="114" customWidth="1"/>
    <col min="7174" max="7174" width="5" style="114" customWidth="1"/>
    <col min="7175" max="7175" width="3.453125" style="114" customWidth="1"/>
    <col min="7176" max="7176" width="1.7265625" style="114" customWidth="1"/>
    <col min="7177" max="7177" width="11.7265625" style="114" customWidth="1"/>
    <col min="7178" max="7178" width="0.81640625" style="114" customWidth="1"/>
    <col min="7179" max="7179" width="3.81640625" style="114" customWidth="1"/>
    <col min="7180" max="7180" width="3.7265625" style="114" customWidth="1"/>
    <col min="7181" max="7181" width="0.81640625" style="114" customWidth="1"/>
    <col min="7182" max="7182" width="2.1796875" style="114" customWidth="1"/>
    <col min="7183" max="7183" width="0.26953125" style="114" customWidth="1"/>
    <col min="7184" max="7184" width="1.7265625" style="114" customWidth="1"/>
    <col min="7185" max="7185" width="5" style="114" customWidth="1"/>
    <col min="7186" max="7187" width="1.7265625" style="114" customWidth="1"/>
    <col min="7188" max="7189" width="3.453125" style="114" customWidth="1"/>
    <col min="7190" max="7191" width="5" style="114" customWidth="1"/>
    <col min="7192" max="7193" width="3.453125" style="114" customWidth="1"/>
    <col min="7194" max="7194" width="0.81640625" style="114" customWidth="1"/>
    <col min="7195" max="7195" width="3.453125" style="114" customWidth="1"/>
    <col min="7196" max="7424" width="8.7265625" style="114"/>
    <col min="7425" max="7425" width="3.453125" style="114" customWidth="1"/>
    <col min="7426" max="7426" width="5" style="114" customWidth="1"/>
    <col min="7427" max="7427" width="0.7265625" style="114" customWidth="1"/>
    <col min="7428" max="7428" width="6" style="114" customWidth="1"/>
    <col min="7429" max="7429" width="13.453125" style="114" customWidth="1"/>
    <col min="7430" max="7430" width="5" style="114" customWidth="1"/>
    <col min="7431" max="7431" width="3.453125" style="114" customWidth="1"/>
    <col min="7432" max="7432" width="1.7265625" style="114" customWidth="1"/>
    <col min="7433" max="7433" width="11.7265625" style="114" customWidth="1"/>
    <col min="7434" max="7434" width="0.81640625" style="114" customWidth="1"/>
    <col min="7435" max="7435" width="3.81640625" style="114" customWidth="1"/>
    <col min="7436" max="7436" width="3.7265625" style="114" customWidth="1"/>
    <col min="7437" max="7437" width="0.81640625" style="114" customWidth="1"/>
    <col min="7438" max="7438" width="2.1796875" style="114" customWidth="1"/>
    <col min="7439" max="7439" width="0.26953125" style="114" customWidth="1"/>
    <col min="7440" max="7440" width="1.7265625" style="114" customWidth="1"/>
    <col min="7441" max="7441" width="5" style="114" customWidth="1"/>
    <col min="7442" max="7443" width="1.7265625" style="114" customWidth="1"/>
    <col min="7444" max="7445" width="3.453125" style="114" customWidth="1"/>
    <col min="7446" max="7447" width="5" style="114" customWidth="1"/>
    <col min="7448" max="7449" width="3.453125" style="114" customWidth="1"/>
    <col min="7450" max="7450" width="0.81640625" style="114" customWidth="1"/>
    <col min="7451" max="7451" width="3.453125" style="114" customWidth="1"/>
    <col min="7452" max="7680" width="8.7265625" style="114"/>
    <col min="7681" max="7681" width="3.453125" style="114" customWidth="1"/>
    <col min="7682" max="7682" width="5" style="114" customWidth="1"/>
    <col min="7683" max="7683" width="0.7265625" style="114" customWidth="1"/>
    <col min="7684" max="7684" width="6" style="114" customWidth="1"/>
    <col min="7685" max="7685" width="13.453125" style="114" customWidth="1"/>
    <col min="7686" max="7686" width="5" style="114" customWidth="1"/>
    <col min="7687" max="7687" width="3.453125" style="114" customWidth="1"/>
    <col min="7688" max="7688" width="1.7265625" style="114" customWidth="1"/>
    <col min="7689" max="7689" width="11.7265625" style="114" customWidth="1"/>
    <col min="7690" max="7690" width="0.81640625" style="114" customWidth="1"/>
    <col min="7691" max="7691" width="3.81640625" style="114" customWidth="1"/>
    <col min="7692" max="7692" width="3.7265625" style="114" customWidth="1"/>
    <col min="7693" max="7693" width="0.81640625" style="114" customWidth="1"/>
    <col min="7694" max="7694" width="2.1796875" style="114" customWidth="1"/>
    <col min="7695" max="7695" width="0.26953125" style="114" customWidth="1"/>
    <col min="7696" max="7696" width="1.7265625" style="114" customWidth="1"/>
    <col min="7697" max="7697" width="5" style="114" customWidth="1"/>
    <col min="7698" max="7699" width="1.7265625" style="114" customWidth="1"/>
    <col min="7700" max="7701" width="3.453125" style="114" customWidth="1"/>
    <col min="7702" max="7703" width="5" style="114" customWidth="1"/>
    <col min="7704" max="7705" width="3.453125" style="114" customWidth="1"/>
    <col min="7706" max="7706" width="0.81640625" style="114" customWidth="1"/>
    <col min="7707" max="7707" width="3.453125" style="114" customWidth="1"/>
    <col min="7708" max="7936" width="8.7265625" style="114"/>
    <col min="7937" max="7937" width="3.453125" style="114" customWidth="1"/>
    <col min="7938" max="7938" width="5" style="114" customWidth="1"/>
    <col min="7939" max="7939" width="0.7265625" style="114" customWidth="1"/>
    <col min="7940" max="7940" width="6" style="114" customWidth="1"/>
    <col min="7941" max="7941" width="13.453125" style="114" customWidth="1"/>
    <col min="7942" max="7942" width="5" style="114" customWidth="1"/>
    <col min="7943" max="7943" width="3.453125" style="114" customWidth="1"/>
    <col min="7944" max="7944" width="1.7265625" style="114" customWidth="1"/>
    <col min="7945" max="7945" width="11.7265625" style="114" customWidth="1"/>
    <col min="7946" max="7946" width="0.81640625" style="114" customWidth="1"/>
    <col min="7947" max="7947" width="3.81640625" style="114" customWidth="1"/>
    <col min="7948" max="7948" width="3.7265625" style="114" customWidth="1"/>
    <col min="7949" max="7949" width="0.81640625" style="114" customWidth="1"/>
    <col min="7950" max="7950" width="2.1796875" style="114" customWidth="1"/>
    <col min="7951" max="7951" width="0.26953125" style="114" customWidth="1"/>
    <col min="7952" max="7952" width="1.7265625" style="114" customWidth="1"/>
    <col min="7953" max="7953" width="5" style="114" customWidth="1"/>
    <col min="7954" max="7955" width="1.7265625" style="114" customWidth="1"/>
    <col min="7956" max="7957" width="3.453125" style="114" customWidth="1"/>
    <col min="7958" max="7959" width="5" style="114" customWidth="1"/>
    <col min="7960" max="7961" width="3.453125" style="114" customWidth="1"/>
    <col min="7962" max="7962" width="0.81640625" style="114" customWidth="1"/>
    <col min="7963" max="7963" width="3.453125" style="114" customWidth="1"/>
    <col min="7964" max="8192" width="8.7265625" style="114"/>
    <col min="8193" max="8193" width="3.453125" style="114" customWidth="1"/>
    <col min="8194" max="8194" width="5" style="114" customWidth="1"/>
    <col min="8195" max="8195" width="0.7265625" style="114" customWidth="1"/>
    <col min="8196" max="8196" width="6" style="114" customWidth="1"/>
    <col min="8197" max="8197" width="13.453125" style="114" customWidth="1"/>
    <col min="8198" max="8198" width="5" style="114" customWidth="1"/>
    <col min="8199" max="8199" width="3.453125" style="114" customWidth="1"/>
    <col min="8200" max="8200" width="1.7265625" style="114" customWidth="1"/>
    <col min="8201" max="8201" width="11.7265625" style="114" customWidth="1"/>
    <col min="8202" max="8202" width="0.81640625" style="114" customWidth="1"/>
    <col min="8203" max="8203" width="3.81640625" style="114" customWidth="1"/>
    <col min="8204" max="8204" width="3.7265625" style="114" customWidth="1"/>
    <col min="8205" max="8205" width="0.81640625" style="114" customWidth="1"/>
    <col min="8206" max="8206" width="2.1796875" style="114" customWidth="1"/>
    <col min="8207" max="8207" width="0.26953125" style="114" customWidth="1"/>
    <col min="8208" max="8208" width="1.7265625" style="114" customWidth="1"/>
    <col min="8209" max="8209" width="5" style="114" customWidth="1"/>
    <col min="8210" max="8211" width="1.7265625" style="114" customWidth="1"/>
    <col min="8212" max="8213" width="3.453125" style="114" customWidth="1"/>
    <col min="8214" max="8215" width="5" style="114" customWidth="1"/>
    <col min="8216" max="8217" width="3.453125" style="114" customWidth="1"/>
    <col min="8218" max="8218" width="0.81640625" style="114" customWidth="1"/>
    <col min="8219" max="8219" width="3.453125" style="114" customWidth="1"/>
    <col min="8220" max="8448" width="8.7265625" style="114"/>
    <col min="8449" max="8449" width="3.453125" style="114" customWidth="1"/>
    <col min="8450" max="8450" width="5" style="114" customWidth="1"/>
    <col min="8451" max="8451" width="0.7265625" style="114" customWidth="1"/>
    <col min="8452" max="8452" width="6" style="114" customWidth="1"/>
    <col min="8453" max="8453" width="13.453125" style="114" customWidth="1"/>
    <col min="8454" max="8454" width="5" style="114" customWidth="1"/>
    <col min="8455" max="8455" width="3.453125" style="114" customWidth="1"/>
    <col min="8456" max="8456" width="1.7265625" style="114" customWidth="1"/>
    <col min="8457" max="8457" width="11.7265625" style="114" customWidth="1"/>
    <col min="8458" max="8458" width="0.81640625" style="114" customWidth="1"/>
    <col min="8459" max="8459" width="3.81640625" style="114" customWidth="1"/>
    <col min="8460" max="8460" width="3.7265625" style="114" customWidth="1"/>
    <col min="8461" max="8461" width="0.81640625" style="114" customWidth="1"/>
    <col min="8462" max="8462" width="2.1796875" style="114" customWidth="1"/>
    <col min="8463" max="8463" width="0.26953125" style="114" customWidth="1"/>
    <col min="8464" max="8464" width="1.7265625" style="114" customWidth="1"/>
    <col min="8465" max="8465" width="5" style="114" customWidth="1"/>
    <col min="8466" max="8467" width="1.7265625" style="114" customWidth="1"/>
    <col min="8468" max="8469" width="3.453125" style="114" customWidth="1"/>
    <col min="8470" max="8471" width="5" style="114" customWidth="1"/>
    <col min="8472" max="8473" width="3.453125" style="114" customWidth="1"/>
    <col min="8474" max="8474" width="0.81640625" style="114" customWidth="1"/>
    <col min="8475" max="8475" width="3.453125" style="114" customWidth="1"/>
    <col min="8476" max="8704" width="8.7265625" style="114"/>
    <col min="8705" max="8705" width="3.453125" style="114" customWidth="1"/>
    <col min="8706" max="8706" width="5" style="114" customWidth="1"/>
    <col min="8707" max="8707" width="0.7265625" style="114" customWidth="1"/>
    <col min="8708" max="8708" width="6" style="114" customWidth="1"/>
    <col min="8709" max="8709" width="13.453125" style="114" customWidth="1"/>
    <col min="8710" max="8710" width="5" style="114" customWidth="1"/>
    <col min="8711" max="8711" width="3.453125" style="114" customWidth="1"/>
    <col min="8712" max="8712" width="1.7265625" style="114" customWidth="1"/>
    <col min="8713" max="8713" width="11.7265625" style="114" customWidth="1"/>
    <col min="8714" max="8714" width="0.81640625" style="114" customWidth="1"/>
    <col min="8715" max="8715" width="3.81640625" style="114" customWidth="1"/>
    <col min="8716" max="8716" width="3.7265625" style="114" customWidth="1"/>
    <col min="8717" max="8717" width="0.81640625" style="114" customWidth="1"/>
    <col min="8718" max="8718" width="2.1796875" style="114" customWidth="1"/>
    <col min="8719" max="8719" width="0.26953125" style="114" customWidth="1"/>
    <col min="8720" max="8720" width="1.7265625" style="114" customWidth="1"/>
    <col min="8721" max="8721" width="5" style="114" customWidth="1"/>
    <col min="8722" max="8723" width="1.7265625" style="114" customWidth="1"/>
    <col min="8724" max="8725" width="3.453125" style="114" customWidth="1"/>
    <col min="8726" max="8727" width="5" style="114" customWidth="1"/>
    <col min="8728" max="8729" width="3.453125" style="114" customWidth="1"/>
    <col min="8730" max="8730" width="0.81640625" style="114" customWidth="1"/>
    <col min="8731" max="8731" width="3.453125" style="114" customWidth="1"/>
    <col min="8732" max="8960" width="8.7265625" style="114"/>
    <col min="8961" max="8961" width="3.453125" style="114" customWidth="1"/>
    <col min="8962" max="8962" width="5" style="114" customWidth="1"/>
    <col min="8963" max="8963" width="0.7265625" style="114" customWidth="1"/>
    <col min="8964" max="8964" width="6" style="114" customWidth="1"/>
    <col min="8965" max="8965" width="13.453125" style="114" customWidth="1"/>
    <col min="8966" max="8966" width="5" style="114" customWidth="1"/>
    <col min="8967" max="8967" width="3.453125" style="114" customWidth="1"/>
    <col min="8968" max="8968" width="1.7265625" style="114" customWidth="1"/>
    <col min="8969" max="8969" width="11.7265625" style="114" customWidth="1"/>
    <col min="8970" max="8970" width="0.81640625" style="114" customWidth="1"/>
    <col min="8971" max="8971" width="3.81640625" style="114" customWidth="1"/>
    <col min="8972" max="8972" width="3.7265625" style="114" customWidth="1"/>
    <col min="8973" max="8973" width="0.81640625" style="114" customWidth="1"/>
    <col min="8974" max="8974" width="2.1796875" style="114" customWidth="1"/>
    <col min="8975" max="8975" width="0.26953125" style="114" customWidth="1"/>
    <col min="8976" max="8976" width="1.7265625" style="114" customWidth="1"/>
    <col min="8977" max="8977" width="5" style="114" customWidth="1"/>
    <col min="8978" max="8979" width="1.7265625" style="114" customWidth="1"/>
    <col min="8980" max="8981" width="3.453125" style="114" customWidth="1"/>
    <col min="8982" max="8983" width="5" style="114" customWidth="1"/>
    <col min="8984" max="8985" width="3.453125" style="114" customWidth="1"/>
    <col min="8986" max="8986" width="0.81640625" style="114" customWidth="1"/>
    <col min="8987" max="8987" width="3.453125" style="114" customWidth="1"/>
    <col min="8988" max="9216" width="8.7265625" style="114"/>
    <col min="9217" max="9217" width="3.453125" style="114" customWidth="1"/>
    <col min="9218" max="9218" width="5" style="114" customWidth="1"/>
    <col min="9219" max="9219" width="0.7265625" style="114" customWidth="1"/>
    <col min="9220" max="9220" width="6" style="114" customWidth="1"/>
    <col min="9221" max="9221" width="13.453125" style="114" customWidth="1"/>
    <col min="9222" max="9222" width="5" style="114" customWidth="1"/>
    <col min="9223" max="9223" width="3.453125" style="114" customWidth="1"/>
    <col min="9224" max="9224" width="1.7265625" style="114" customWidth="1"/>
    <col min="9225" max="9225" width="11.7265625" style="114" customWidth="1"/>
    <col min="9226" max="9226" width="0.81640625" style="114" customWidth="1"/>
    <col min="9227" max="9227" width="3.81640625" style="114" customWidth="1"/>
    <col min="9228" max="9228" width="3.7265625" style="114" customWidth="1"/>
    <col min="9229" max="9229" width="0.81640625" style="114" customWidth="1"/>
    <col min="9230" max="9230" width="2.1796875" style="114" customWidth="1"/>
    <col min="9231" max="9231" width="0.26953125" style="114" customWidth="1"/>
    <col min="9232" max="9232" width="1.7265625" style="114" customWidth="1"/>
    <col min="9233" max="9233" width="5" style="114" customWidth="1"/>
    <col min="9234" max="9235" width="1.7265625" style="114" customWidth="1"/>
    <col min="9236" max="9237" width="3.453125" style="114" customWidth="1"/>
    <col min="9238" max="9239" width="5" style="114" customWidth="1"/>
    <col min="9240" max="9241" width="3.453125" style="114" customWidth="1"/>
    <col min="9242" max="9242" width="0.81640625" style="114" customWidth="1"/>
    <col min="9243" max="9243" width="3.453125" style="114" customWidth="1"/>
    <col min="9244" max="9472" width="8.7265625" style="114"/>
    <col min="9473" max="9473" width="3.453125" style="114" customWidth="1"/>
    <col min="9474" max="9474" width="5" style="114" customWidth="1"/>
    <col min="9475" max="9475" width="0.7265625" style="114" customWidth="1"/>
    <col min="9476" max="9476" width="6" style="114" customWidth="1"/>
    <col min="9477" max="9477" width="13.453125" style="114" customWidth="1"/>
    <col min="9478" max="9478" width="5" style="114" customWidth="1"/>
    <col min="9479" max="9479" width="3.453125" style="114" customWidth="1"/>
    <col min="9480" max="9480" width="1.7265625" style="114" customWidth="1"/>
    <col min="9481" max="9481" width="11.7265625" style="114" customWidth="1"/>
    <col min="9482" max="9482" width="0.81640625" style="114" customWidth="1"/>
    <col min="9483" max="9483" width="3.81640625" style="114" customWidth="1"/>
    <col min="9484" max="9484" width="3.7265625" style="114" customWidth="1"/>
    <col min="9485" max="9485" width="0.81640625" style="114" customWidth="1"/>
    <col min="9486" max="9486" width="2.1796875" style="114" customWidth="1"/>
    <col min="9487" max="9487" width="0.26953125" style="114" customWidth="1"/>
    <col min="9488" max="9488" width="1.7265625" style="114" customWidth="1"/>
    <col min="9489" max="9489" width="5" style="114" customWidth="1"/>
    <col min="9490" max="9491" width="1.7265625" style="114" customWidth="1"/>
    <col min="9492" max="9493" width="3.453125" style="114" customWidth="1"/>
    <col min="9494" max="9495" width="5" style="114" customWidth="1"/>
    <col min="9496" max="9497" width="3.453125" style="114" customWidth="1"/>
    <col min="9498" max="9498" width="0.81640625" style="114" customWidth="1"/>
    <col min="9499" max="9499" width="3.453125" style="114" customWidth="1"/>
    <col min="9500" max="9728" width="8.7265625" style="114"/>
    <col min="9729" max="9729" width="3.453125" style="114" customWidth="1"/>
    <col min="9730" max="9730" width="5" style="114" customWidth="1"/>
    <col min="9731" max="9731" width="0.7265625" style="114" customWidth="1"/>
    <col min="9732" max="9732" width="6" style="114" customWidth="1"/>
    <col min="9733" max="9733" width="13.453125" style="114" customWidth="1"/>
    <col min="9734" max="9734" width="5" style="114" customWidth="1"/>
    <col min="9735" max="9735" width="3.453125" style="114" customWidth="1"/>
    <col min="9736" max="9736" width="1.7265625" style="114" customWidth="1"/>
    <col min="9737" max="9737" width="11.7265625" style="114" customWidth="1"/>
    <col min="9738" max="9738" width="0.81640625" style="114" customWidth="1"/>
    <col min="9739" max="9739" width="3.81640625" style="114" customWidth="1"/>
    <col min="9740" max="9740" width="3.7265625" style="114" customWidth="1"/>
    <col min="9741" max="9741" width="0.81640625" style="114" customWidth="1"/>
    <col min="9742" max="9742" width="2.1796875" style="114" customWidth="1"/>
    <col min="9743" max="9743" width="0.26953125" style="114" customWidth="1"/>
    <col min="9744" max="9744" width="1.7265625" style="114" customWidth="1"/>
    <col min="9745" max="9745" width="5" style="114" customWidth="1"/>
    <col min="9746" max="9747" width="1.7265625" style="114" customWidth="1"/>
    <col min="9748" max="9749" width="3.453125" style="114" customWidth="1"/>
    <col min="9750" max="9751" width="5" style="114" customWidth="1"/>
    <col min="9752" max="9753" width="3.453125" style="114" customWidth="1"/>
    <col min="9754" max="9754" width="0.81640625" style="114" customWidth="1"/>
    <col min="9755" max="9755" width="3.453125" style="114" customWidth="1"/>
    <col min="9756" max="9984" width="8.7265625" style="114"/>
    <col min="9985" max="9985" width="3.453125" style="114" customWidth="1"/>
    <col min="9986" max="9986" width="5" style="114" customWidth="1"/>
    <col min="9987" max="9987" width="0.7265625" style="114" customWidth="1"/>
    <col min="9988" max="9988" width="6" style="114" customWidth="1"/>
    <col min="9989" max="9989" width="13.453125" style="114" customWidth="1"/>
    <col min="9990" max="9990" width="5" style="114" customWidth="1"/>
    <col min="9991" max="9991" width="3.453125" style="114" customWidth="1"/>
    <col min="9992" max="9992" width="1.7265625" style="114" customWidth="1"/>
    <col min="9993" max="9993" width="11.7265625" style="114" customWidth="1"/>
    <col min="9994" max="9994" width="0.81640625" style="114" customWidth="1"/>
    <col min="9995" max="9995" width="3.81640625" style="114" customWidth="1"/>
    <col min="9996" max="9996" width="3.7265625" style="114" customWidth="1"/>
    <col min="9997" max="9997" width="0.81640625" style="114" customWidth="1"/>
    <col min="9998" max="9998" width="2.1796875" style="114" customWidth="1"/>
    <col min="9999" max="9999" width="0.26953125" style="114" customWidth="1"/>
    <col min="10000" max="10000" width="1.7265625" style="114" customWidth="1"/>
    <col min="10001" max="10001" width="5" style="114" customWidth="1"/>
    <col min="10002" max="10003" width="1.7265625" style="114" customWidth="1"/>
    <col min="10004" max="10005" width="3.453125" style="114" customWidth="1"/>
    <col min="10006" max="10007" width="5" style="114" customWidth="1"/>
    <col min="10008" max="10009" width="3.453125" style="114" customWidth="1"/>
    <col min="10010" max="10010" width="0.81640625" style="114" customWidth="1"/>
    <col min="10011" max="10011" width="3.453125" style="114" customWidth="1"/>
    <col min="10012" max="10240" width="8.7265625" style="114"/>
    <col min="10241" max="10241" width="3.453125" style="114" customWidth="1"/>
    <col min="10242" max="10242" width="5" style="114" customWidth="1"/>
    <col min="10243" max="10243" width="0.7265625" style="114" customWidth="1"/>
    <col min="10244" max="10244" width="6" style="114" customWidth="1"/>
    <col min="10245" max="10245" width="13.453125" style="114" customWidth="1"/>
    <col min="10246" max="10246" width="5" style="114" customWidth="1"/>
    <col min="10247" max="10247" width="3.453125" style="114" customWidth="1"/>
    <col min="10248" max="10248" width="1.7265625" style="114" customWidth="1"/>
    <col min="10249" max="10249" width="11.7265625" style="114" customWidth="1"/>
    <col min="10250" max="10250" width="0.81640625" style="114" customWidth="1"/>
    <col min="10251" max="10251" width="3.81640625" style="114" customWidth="1"/>
    <col min="10252" max="10252" width="3.7265625" style="114" customWidth="1"/>
    <col min="10253" max="10253" width="0.81640625" style="114" customWidth="1"/>
    <col min="10254" max="10254" width="2.1796875" style="114" customWidth="1"/>
    <col min="10255" max="10255" width="0.26953125" style="114" customWidth="1"/>
    <col min="10256" max="10256" width="1.7265625" style="114" customWidth="1"/>
    <col min="10257" max="10257" width="5" style="114" customWidth="1"/>
    <col min="10258" max="10259" width="1.7265625" style="114" customWidth="1"/>
    <col min="10260" max="10261" width="3.453125" style="114" customWidth="1"/>
    <col min="10262" max="10263" width="5" style="114" customWidth="1"/>
    <col min="10264" max="10265" width="3.453125" style="114" customWidth="1"/>
    <col min="10266" max="10266" width="0.81640625" style="114" customWidth="1"/>
    <col min="10267" max="10267" width="3.453125" style="114" customWidth="1"/>
    <col min="10268" max="10496" width="8.7265625" style="114"/>
    <col min="10497" max="10497" width="3.453125" style="114" customWidth="1"/>
    <col min="10498" max="10498" width="5" style="114" customWidth="1"/>
    <col min="10499" max="10499" width="0.7265625" style="114" customWidth="1"/>
    <col min="10500" max="10500" width="6" style="114" customWidth="1"/>
    <col min="10501" max="10501" width="13.453125" style="114" customWidth="1"/>
    <col min="10502" max="10502" width="5" style="114" customWidth="1"/>
    <col min="10503" max="10503" width="3.453125" style="114" customWidth="1"/>
    <col min="10504" max="10504" width="1.7265625" style="114" customWidth="1"/>
    <col min="10505" max="10505" width="11.7265625" style="114" customWidth="1"/>
    <col min="10506" max="10506" width="0.81640625" style="114" customWidth="1"/>
    <col min="10507" max="10507" width="3.81640625" style="114" customWidth="1"/>
    <col min="10508" max="10508" width="3.7265625" style="114" customWidth="1"/>
    <col min="10509" max="10509" width="0.81640625" style="114" customWidth="1"/>
    <col min="10510" max="10510" width="2.1796875" style="114" customWidth="1"/>
    <col min="10511" max="10511" width="0.26953125" style="114" customWidth="1"/>
    <col min="10512" max="10512" width="1.7265625" style="114" customWidth="1"/>
    <col min="10513" max="10513" width="5" style="114" customWidth="1"/>
    <col min="10514" max="10515" width="1.7265625" style="114" customWidth="1"/>
    <col min="10516" max="10517" width="3.453125" style="114" customWidth="1"/>
    <col min="10518" max="10519" width="5" style="114" customWidth="1"/>
    <col min="10520" max="10521" width="3.453125" style="114" customWidth="1"/>
    <col min="10522" max="10522" width="0.81640625" style="114" customWidth="1"/>
    <col min="10523" max="10523" width="3.453125" style="114" customWidth="1"/>
    <col min="10524" max="10752" width="8.7265625" style="114"/>
    <col min="10753" max="10753" width="3.453125" style="114" customWidth="1"/>
    <col min="10754" max="10754" width="5" style="114" customWidth="1"/>
    <col min="10755" max="10755" width="0.7265625" style="114" customWidth="1"/>
    <col min="10756" max="10756" width="6" style="114" customWidth="1"/>
    <col min="10757" max="10757" width="13.453125" style="114" customWidth="1"/>
    <col min="10758" max="10758" width="5" style="114" customWidth="1"/>
    <col min="10759" max="10759" width="3.453125" style="114" customWidth="1"/>
    <col min="10760" max="10760" width="1.7265625" style="114" customWidth="1"/>
    <col min="10761" max="10761" width="11.7265625" style="114" customWidth="1"/>
    <col min="10762" max="10762" width="0.81640625" style="114" customWidth="1"/>
    <col min="10763" max="10763" width="3.81640625" style="114" customWidth="1"/>
    <col min="10764" max="10764" width="3.7265625" style="114" customWidth="1"/>
    <col min="10765" max="10765" width="0.81640625" style="114" customWidth="1"/>
    <col min="10766" max="10766" width="2.1796875" style="114" customWidth="1"/>
    <col min="10767" max="10767" width="0.26953125" style="114" customWidth="1"/>
    <col min="10768" max="10768" width="1.7265625" style="114" customWidth="1"/>
    <col min="10769" max="10769" width="5" style="114" customWidth="1"/>
    <col min="10770" max="10771" width="1.7265625" style="114" customWidth="1"/>
    <col min="10772" max="10773" width="3.453125" style="114" customWidth="1"/>
    <col min="10774" max="10775" width="5" style="114" customWidth="1"/>
    <col min="10776" max="10777" width="3.453125" style="114" customWidth="1"/>
    <col min="10778" max="10778" width="0.81640625" style="114" customWidth="1"/>
    <col min="10779" max="10779" width="3.453125" style="114" customWidth="1"/>
    <col min="10780" max="11008" width="8.7265625" style="114"/>
    <col min="11009" max="11009" width="3.453125" style="114" customWidth="1"/>
    <col min="11010" max="11010" width="5" style="114" customWidth="1"/>
    <col min="11011" max="11011" width="0.7265625" style="114" customWidth="1"/>
    <col min="11012" max="11012" width="6" style="114" customWidth="1"/>
    <col min="11013" max="11013" width="13.453125" style="114" customWidth="1"/>
    <col min="11014" max="11014" width="5" style="114" customWidth="1"/>
    <col min="11015" max="11015" width="3.453125" style="114" customWidth="1"/>
    <col min="11016" max="11016" width="1.7265625" style="114" customWidth="1"/>
    <col min="11017" max="11017" width="11.7265625" style="114" customWidth="1"/>
    <col min="11018" max="11018" width="0.81640625" style="114" customWidth="1"/>
    <col min="11019" max="11019" width="3.81640625" style="114" customWidth="1"/>
    <col min="11020" max="11020" width="3.7265625" style="114" customWidth="1"/>
    <col min="11021" max="11021" width="0.81640625" style="114" customWidth="1"/>
    <col min="11022" max="11022" width="2.1796875" style="114" customWidth="1"/>
    <col min="11023" max="11023" width="0.26953125" style="114" customWidth="1"/>
    <col min="11024" max="11024" width="1.7265625" style="114" customWidth="1"/>
    <col min="11025" max="11025" width="5" style="114" customWidth="1"/>
    <col min="11026" max="11027" width="1.7265625" style="114" customWidth="1"/>
    <col min="11028" max="11029" width="3.453125" style="114" customWidth="1"/>
    <col min="11030" max="11031" width="5" style="114" customWidth="1"/>
    <col min="11032" max="11033" width="3.453125" style="114" customWidth="1"/>
    <col min="11034" max="11034" width="0.81640625" style="114" customWidth="1"/>
    <col min="11035" max="11035" width="3.453125" style="114" customWidth="1"/>
    <col min="11036" max="11264" width="8.7265625" style="114"/>
    <col min="11265" max="11265" width="3.453125" style="114" customWidth="1"/>
    <col min="11266" max="11266" width="5" style="114" customWidth="1"/>
    <col min="11267" max="11267" width="0.7265625" style="114" customWidth="1"/>
    <col min="11268" max="11268" width="6" style="114" customWidth="1"/>
    <col min="11269" max="11269" width="13.453125" style="114" customWidth="1"/>
    <col min="11270" max="11270" width="5" style="114" customWidth="1"/>
    <col min="11271" max="11271" width="3.453125" style="114" customWidth="1"/>
    <col min="11272" max="11272" width="1.7265625" style="114" customWidth="1"/>
    <col min="11273" max="11273" width="11.7265625" style="114" customWidth="1"/>
    <col min="11274" max="11274" width="0.81640625" style="114" customWidth="1"/>
    <col min="11275" max="11275" width="3.81640625" style="114" customWidth="1"/>
    <col min="11276" max="11276" width="3.7265625" style="114" customWidth="1"/>
    <col min="11277" max="11277" width="0.81640625" style="114" customWidth="1"/>
    <col min="11278" max="11278" width="2.1796875" style="114" customWidth="1"/>
    <col min="11279" max="11279" width="0.26953125" style="114" customWidth="1"/>
    <col min="11280" max="11280" width="1.7265625" style="114" customWidth="1"/>
    <col min="11281" max="11281" width="5" style="114" customWidth="1"/>
    <col min="11282" max="11283" width="1.7265625" style="114" customWidth="1"/>
    <col min="11284" max="11285" width="3.453125" style="114" customWidth="1"/>
    <col min="11286" max="11287" width="5" style="114" customWidth="1"/>
    <col min="11288" max="11289" width="3.453125" style="114" customWidth="1"/>
    <col min="11290" max="11290" width="0.81640625" style="114" customWidth="1"/>
    <col min="11291" max="11291" width="3.453125" style="114" customWidth="1"/>
    <col min="11292" max="11520" width="8.7265625" style="114"/>
    <col min="11521" max="11521" width="3.453125" style="114" customWidth="1"/>
    <col min="11522" max="11522" width="5" style="114" customWidth="1"/>
    <col min="11523" max="11523" width="0.7265625" style="114" customWidth="1"/>
    <col min="11524" max="11524" width="6" style="114" customWidth="1"/>
    <col min="11525" max="11525" width="13.453125" style="114" customWidth="1"/>
    <col min="11526" max="11526" width="5" style="114" customWidth="1"/>
    <col min="11527" max="11527" width="3.453125" style="114" customWidth="1"/>
    <col min="11528" max="11528" width="1.7265625" style="114" customWidth="1"/>
    <col min="11529" max="11529" width="11.7265625" style="114" customWidth="1"/>
    <col min="11530" max="11530" width="0.81640625" style="114" customWidth="1"/>
    <col min="11531" max="11531" width="3.81640625" style="114" customWidth="1"/>
    <col min="11532" max="11532" width="3.7265625" style="114" customWidth="1"/>
    <col min="11533" max="11533" width="0.81640625" style="114" customWidth="1"/>
    <col min="11534" max="11534" width="2.1796875" style="114" customWidth="1"/>
    <col min="11535" max="11535" width="0.26953125" style="114" customWidth="1"/>
    <col min="11536" max="11536" width="1.7265625" style="114" customWidth="1"/>
    <col min="11537" max="11537" width="5" style="114" customWidth="1"/>
    <col min="11538" max="11539" width="1.7265625" style="114" customWidth="1"/>
    <col min="11540" max="11541" width="3.453125" style="114" customWidth="1"/>
    <col min="11542" max="11543" width="5" style="114" customWidth="1"/>
    <col min="11544" max="11545" width="3.453125" style="114" customWidth="1"/>
    <col min="11546" max="11546" width="0.81640625" style="114" customWidth="1"/>
    <col min="11547" max="11547" width="3.453125" style="114" customWidth="1"/>
    <col min="11548" max="11776" width="8.7265625" style="114"/>
    <col min="11777" max="11777" width="3.453125" style="114" customWidth="1"/>
    <col min="11778" max="11778" width="5" style="114" customWidth="1"/>
    <col min="11779" max="11779" width="0.7265625" style="114" customWidth="1"/>
    <col min="11780" max="11780" width="6" style="114" customWidth="1"/>
    <col min="11781" max="11781" width="13.453125" style="114" customWidth="1"/>
    <col min="11782" max="11782" width="5" style="114" customWidth="1"/>
    <col min="11783" max="11783" width="3.453125" style="114" customWidth="1"/>
    <col min="11784" max="11784" width="1.7265625" style="114" customWidth="1"/>
    <col min="11785" max="11785" width="11.7265625" style="114" customWidth="1"/>
    <col min="11786" max="11786" width="0.81640625" style="114" customWidth="1"/>
    <col min="11787" max="11787" width="3.81640625" style="114" customWidth="1"/>
    <col min="11788" max="11788" width="3.7265625" style="114" customWidth="1"/>
    <col min="11789" max="11789" width="0.81640625" style="114" customWidth="1"/>
    <col min="11790" max="11790" width="2.1796875" style="114" customWidth="1"/>
    <col min="11791" max="11791" width="0.26953125" style="114" customWidth="1"/>
    <col min="11792" max="11792" width="1.7265625" style="114" customWidth="1"/>
    <col min="11793" max="11793" width="5" style="114" customWidth="1"/>
    <col min="11794" max="11795" width="1.7265625" style="114" customWidth="1"/>
    <col min="11796" max="11797" width="3.453125" style="114" customWidth="1"/>
    <col min="11798" max="11799" width="5" style="114" customWidth="1"/>
    <col min="11800" max="11801" width="3.453125" style="114" customWidth="1"/>
    <col min="11802" max="11802" width="0.81640625" style="114" customWidth="1"/>
    <col min="11803" max="11803" width="3.453125" style="114" customWidth="1"/>
    <col min="11804" max="12032" width="8.7265625" style="114"/>
    <col min="12033" max="12033" width="3.453125" style="114" customWidth="1"/>
    <col min="12034" max="12034" width="5" style="114" customWidth="1"/>
    <col min="12035" max="12035" width="0.7265625" style="114" customWidth="1"/>
    <col min="12036" max="12036" width="6" style="114" customWidth="1"/>
    <col min="12037" max="12037" width="13.453125" style="114" customWidth="1"/>
    <col min="12038" max="12038" width="5" style="114" customWidth="1"/>
    <col min="12039" max="12039" width="3.453125" style="114" customWidth="1"/>
    <col min="12040" max="12040" width="1.7265625" style="114" customWidth="1"/>
    <col min="12041" max="12041" width="11.7265625" style="114" customWidth="1"/>
    <col min="12042" max="12042" width="0.81640625" style="114" customWidth="1"/>
    <col min="12043" max="12043" width="3.81640625" style="114" customWidth="1"/>
    <col min="12044" max="12044" width="3.7265625" style="114" customWidth="1"/>
    <col min="12045" max="12045" width="0.81640625" style="114" customWidth="1"/>
    <col min="12046" max="12046" width="2.1796875" style="114" customWidth="1"/>
    <col min="12047" max="12047" width="0.26953125" style="114" customWidth="1"/>
    <col min="12048" max="12048" width="1.7265625" style="114" customWidth="1"/>
    <col min="12049" max="12049" width="5" style="114" customWidth="1"/>
    <col min="12050" max="12051" width="1.7265625" style="114" customWidth="1"/>
    <col min="12052" max="12053" width="3.453125" style="114" customWidth="1"/>
    <col min="12054" max="12055" width="5" style="114" customWidth="1"/>
    <col min="12056" max="12057" width="3.453125" style="114" customWidth="1"/>
    <col min="12058" max="12058" width="0.81640625" style="114" customWidth="1"/>
    <col min="12059" max="12059" width="3.453125" style="114" customWidth="1"/>
    <col min="12060" max="12288" width="8.7265625" style="114"/>
    <col min="12289" max="12289" width="3.453125" style="114" customWidth="1"/>
    <col min="12290" max="12290" width="5" style="114" customWidth="1"/>
    <col min="12291" max="12291" width="0.7265625" style="114" customWidth="1"/>
    <col min="12292" max="12292" width="6" style="114" customWidth="1"/>
    <col min="12293" max="12293" width="13.453125" style="114" customWidth="1"/>
    <col min="12294" max="12294" width="5" style="114" customWidth="1"/>
    <col min="12295" max="12295" width="3.453125" style="114" customWidth="1"/>
    <col min="12296" max="12296" width="1.7265625" style="114" customWidth="1"/>
    <col min="12297" max="12297" width="11.7265625" style="114" customWidth="1"/>
    <col min="12298" max="12298" width="0.81640625" style="114" customWidth="1"/>
    <col min="12299" max="12299" width="3.81640625" style="114" customWidth="1"/>
    <col min="12300" max="12300" width="3.7265625" style="114" customWidth="1"/>
    <col min="12301" max="12301" width="0.81640625" style="114" customWidth="1"/>
    <col min="12302" max="12302" width="2.1796875" style="114" customWidth="1"/>
    <col min="12303" max="12303" width="0.26953125" style="114" customWidth="1"/>
    <col min="12304" max="12304" width="1.7265625" style="114" customWidth="1"/>
    <col min="12305" max="12305" width="5" style="114" customWidth="1"/>
    <col min="12306" max="12307" width="1.7265625" style="114" customWidth="1"/>
    <col min="12308" max="12309" width="3.453125" style="114" customWidth="1"/>
    <col min="12310" max="12311" width="5" style="114" customWidth="1"/>
    <col min="12312" max="12313" width="3.453125" style="114" customWidth="1"/>
    <col min="12314" max="12314" width="0.81640625" style="114" customWidth="1"/>
    <col min="12315" max="12315" width="3.453125" style="114" customWidth="1"/>
    <col min="12316" max="12544" width="8.7265625" style="114"/>
    <col min="12545" max="12545" width="3.453125" style="114" customWidth="1"/>
    <col min="12546" max="12546" width="5" style="114" customWidth="1"/>
    <col min="12547" max="12547" width="0.7265625" style="114" customWidth="1"/>
    <col min="12548" max="12548" width="6" style="114" customWidth="1"/>
    <col min="12549" max="12549" width="13.453125" style="114" customWidth="1"/>
    <col min="12550" max="12550" width="5" style="114" customWidth="1"/>
    <col min="12551" max="12551" width="3.453125" style="114" customWidth="1"/>
    <col min="12552" max="12552" width="1.7265625" style="114" customWidth="1"/>
    <col min="12553" max="12553" width="11.7265625" style="114" customWidth="1"/>
    <col min="12554" max="12554" width="0.81640625" style="114" customWidth="1"/>
    <col min="12555" max="12555" width="3.81640625" style="114" customWidth="1"/>
    <col min="12556" max="12556" width="3.7265625" style="114" customWidth="1"/>
    <col min="12557" max="12557" width="0.81640625" style="114" customWidth="1"/>
    <col min="12558" max="12558" width="2.1796875" style="114" customWidth="1"/>
    <col min="12559" max="12559" width="0.26953125" style="114" customWidth="1"/>
    <col min="12560" max="12560" width="1.7265625" style="114" customWidth="1"/>
    <col min="12561" max="12561" width="5" style="114" customWidth="1"/>
    <col min="12562" max="12563" width="1.7265625" style="114" customWidth="1"/>
    <col min="12564" max="12565" width="3.453125" style="114" customWidth="1"/>
    <col min="12566" max="12567" width="5" style="114" customWidth="1"/>
    <col min="12568" max="12569" width="3.453125" style="114" customWidth="1"/>
    <col min="12570" max="12570" width="0.81640625" style="114" customWidth="1"/>
    <col min="12571" max="12571" width="3.453125" style="114" customWidth="1"/>
    <col min="12572" max="12800" width="8.7265625" style="114"/>
    <col min="12801" max="12801" width="3.453125" style="114" customWidth="1"/>
    <col min="12802" max="12802" width="5" style="114" customWidth="1"/>
    <col min="12803" max="12803" width="0.7265625" style="114" customWidth="1"/>
    <col min="12804" max="12804" width="6" style="114" customWidth="1"/>
    <col min="12805" max="12805" width="13.453125" style="114" customWidth="1"/>
    <col min="12806" max="12806" width="5" style="114" customWidth="1"/>
    <col min="12807" max="12807" width="3.453125" style="114" customWidth="1"/>
    <col min="12808" max="12808" width="1.7265625" style="114" customWidth="1"/>
    <col min="12809" max="12809" width="11.7265625" style="114" customWidth="1"/>
    <col min="12810" max="12810" width="0.81640625" style="114" customWidth="1"/>
    <col min="12811" max="12811" width="3.81640625" style="114" customWidth="1"/>
    <col min="12812" max="12812" width="3.7265625" style="114" customWidth="1"/>
    <col min="12813" max="12813" width="0.81640625" style="114" customWidth="1"/>
    <col min="12814" max="12814" width="2.1796875" style="114" customWidth="1"/>
    <col min="12815" max="12815" width="0.26953125" style="114" customWidth="1"/>
    <col min="12816" max="12816" width="1.7265625" style="114" customWidth="1"/>
    <col min="12817" max="12817" width="5" style="114" customWidth="1"/>
    <col min="12818" max="12819" width="1.7265625" style="114" customWidth="1"/>
    <col min="12820" max="12821" width="3.453125" style="114" customWidth="1"/>
    <col min="12822" max="12823" width="5" style="114" customWidth="1"/>
    <col min="12824" max="12825" width="3.453125" style="114" customWidth="1"/>
    <col min="12826" max="12826" width="0.81640625" style="114" customWidth="1"/>
    <col min="12827" max="12827" width="3.453125" style="114" customWidth="1"/>
    <col min="12828" max="13056" width="8.7265625" style="114"/>
    <col min="13057" max="13057" width="3.453125" style="114" customWidth="1"/>
    <col min="13058" max="13058" width="5" style="114" customWidth="1"/>
    <col min="13059" max="13059" width="0.7265625" style="114" customWidth="1"/>
    <col min="13060" max="13060" width="6" style="114" customWidth="1"/>
    <col min="13061" max="13061" width="13.453125" style="114" customWidth="1"/>
    <col min="13062" max="13062" width="5" style="114" customWidth="1"/>
    <col min="13063" max="13063" width="3.453125" style="114" customWidth="1"/>
    <col min="13064" max="13064" width="1.7265625" style="114" customWidth="1"/>
    <col min="13065" max="13065" width="11.7265625" style="114" customWidth="1"/>
    <col min="13066" max="13066" width="0.81640625" style="114" customWidth="1"/>
    <col min="13067" max="13067" width="3.81640625" style="114" customWidth="1"/>
    <col min="13068" max="13068" width="3.7265625" style="114" customWidth="1"/>
    <col min="13069" max="13069" width="0.81640625" style="114" customWidth="1"/>
    <col min="13070" max="13070" width="2.1796875" style="114" customWidth="1"/>
    <col min="13071" max="13071" width="0.26953125" style="114" customWidth="1"/>
    <col min="13072" max="13072" width="1.7265625" style="114" customWidth="1"/>
    <col min="13073" max="13073" width="5" style="114" customWidth="1"/>
    <col min="13074" max="13075" width="1.7265625" style="114" customWidth="1"/>
    <col min="13076" max="13077" width="3.453125" style="114" customWidth="1"/>
    <col min="13078" max="13079" width="5" style="114" customWidth="1"/>
    <col min="13080" max="13081" width="3.453125" style="114" customWidth="1"/>
    <col min="13082" max="13082" width="0.81640625" style="114" customWidth="1"/>
    <col min="13083" max="13083" width="3.453125" style="114" customWidth="1"/>
    <col min="13084" max="13312" width="8.7265625" style="114"/>
    <col min="13313" max="13313" width="3.453125" style="114" customWidth="1"/>
    <col min="13314" max="13314" width="5" style="114" customWidth="1"/>
    <col min="13315" max="13315" width="0.7265625" style="114" customWidth="1"/>
    <col min="13316" max="13316" width="6" style="114" customWidth="1"/>
    <col min="13317" max="13317" width="13.453125" style="114" customWidth="1"/>
    <col min="13318" max="13318" width="5" style="114" customWidth="1"/>
    <col min="13319" max="13319" width="3.453125" style="114" customWidth="1"/>
    <col min="13320" max="13320" width="1.7265625" style="114" customWidth="1"/>
    <col min="13321" max="13321" width="11.7265625" style="114" customWidth="1"/>
    <col min="13322" max="13322" width="0.81640625" style="114" customWidth="1"/>
    <col min="13323" max="13323" width="3.81640625" style="114" customWidth="1"/>
    <col min="13324" max="13324" width="3.7265625" style="114" customWidth="1"/>
    <col min="13325" max="13325" width="0.81640625" style="114" customWidth="1"/>
    <col min="13326" max="13326" width="2.1796875" style="114" customWidth="1"/>
    <col min="13327" max="13327" width="0.26953125" style="114" customWidth="1"/>
    <col min="13328" max="13328" width="1.7265625" style="114" customWidth="1"/>
    <col min="13329" max="13329" width="5" style="114" customWidth="1"/>
    <col min="13330" max="13331" width="1.7265625" style="114" customWidth="1"/>
    <col min="13332" max="13333" width="3.453125" style="114" customWidth="1"/>
    <col min="13334" max="13335" width="5" style="114" customWidth="1"/>
    <col min="13336" max="13337" width="3.453125" style="114" customWidth="1"/>
    <col min="13338" max="13338" width="0.81640625" style="114" customWidth="1"/>
    <col min="13339" max="13339" width="3.453125" style="114" customWidth="1"/>
    <col min="13340" max="13568" width="8.7265625" style="114"/>
    <col min="13569" max="13569" width="3.453125" style="114" customWidth="1"/>
    <col min="13570" max="13570" width="5" style="114" customWidth="1"/>
    <col min="13571" max="13571" width="0.7265625" style="114" customWidth="1"/>
    <col min="13572" max="13572" width="6" style="114" customWidth="1"/>
    <col min="13573" max="13573" width="13.453125" style="114" customWidth="1"/>
    <col min="13574" max="13574" width="5" style="114" customWidth="1"/>
    <col min="13575" max="13575" width="3.453125" style="114" customWidth="1"/>
    <col min="13576" max="13576" width="1.7265625" style="114" customWidth="1"/>
    <col min="13577" max="13577" width="11.7265625" style="114" customWidth="1"/>
    <col min="13578" max="13578" width="0.81640625" style="114" customWidth="1"/>
    <col min="13579" max="13579" width="3.81640625" style="114" customWidth="1"/>
    <col min="13580" max="13580" width="3.7265625" style="114" customWidth="1"/>
    <col min="13581" max="13581" width="0.81640625" style="114" customWidth="1"/>
    <col min="13582" max="13582" width="2.1796875" style="114" customWidth="1"/>
    <col min="13583" max="13583" width="0.26953125" style="114" customWidth="1"/>
    <col min="13584" max="13584" width="1.7265625" style="114" customWidth="1"/>
    <col min="13585" max="13585" width="5" style="114" customWidth="1"/>
    <col min="13586" max="13587" width="1.7265625" style="114" customWidth="1"/>
    <col min="13588" max="13589" width="3.453125" style="114" customWidth="1"/>
    <col min="13590" max="13591" width="5" style="114" customWidth="1"/>
    <col min="13592" max="13593" width="3.453125" style="114" customWidth="1"/>
    <col min="13594" max="13594" width="0.81640625" style="114" customWidth="1"/>
    <col min="13595" max="13595" width="3.453125" style="114" customWidth="1"/>
    <col min="13596" max="13824" width="8.7265625" style="114"/>
    <col min="13825" max="13825" width="3.453125" style="114" customWidth="1"/>
    <col min="13826" max="13826" width="5" style="114" customWidth="1"/>
    <col min="13827" max="13827" width="0.7265625" style="114" customWidth="1"/>
    <col min="13828" max="13828" width="6" style="114" customWidth="1"/>
    <col min="13829" max="13829" width="13.453125" style="114" customWidth="1"/>
    <col min="13830" max="13830" width="5" style="114" customWidth="1"/>
    <col min="13831" max="13831" width="3.453125" style="114" customWidth="1"/>
    <col min="13832" max="13832" width="1.7265625" style="114" customWidth="1"/>
    <col min="13833" max="13833" width="11.7265625" style="114" customWidth="1"/>
    <col min="13834" max="13834" width="0.81640625" style="114" customWidth="1"/>
    <col min="13835" max="13835" width="3.81640625" style="114" customWidth="1"/>
    <col min="13836" max="13836" width="3.7265625" style="114" customWidth="1"/>
    <col min="13837" max="13837" width="0.81640625" style="114" customWidth="1"/>
    <col min="13838" max="13838" width="2.1796875" style="114" customWidth="1"/>
    <col min="13839" max="13839" width="0.26953125" style="114" customWidth="1"/>
    <col min="13840" max="13840" width="1.7265625" style="114" customWidth="1"/>
    <col min="13841" max="13841" width="5" style="114" customWidth="1"/>
    <col min="13842" max="13843" width="1.7265625" style="114" customWidth="1"/>
    <col min="13844" max="13845" width="3.453125" style="114" customWidth="1"/>
    <col min="13846" max="13847" width="5" style="114" customWidth="1"/>
    <col min="13848" max="13849" width="3.453125" style="114" customWidth="1"/>
    <col min="13850" max="13850" width="0.81640625" style="114" customWidth="1"/>
    <col min="13851" max="13851" width="3.453125" style="114" customWidth="1"/>
    <col min="13852" max="14080" width="8.7265625" style="114"/>
    <col min="14081" max="14081" width="3.453125" style="114" customWidth="1"/>
    <col min="14082" max="14082" width="5" style="114" customWidth="1"/>
    <col min="14083" max="14083" width="0.7265625" style="114" customWidth="1"/>
    <col min="14084" max="14084" width="6" style="114" customWidth="1"/>
    <col min="14085" max="14085" width="13.453125" style="114" customWidth="1"/>
    <col min="14086" max="14086" width="5" style="114" customWidth="1"/>
    <col min="14087" max="14087" width="3.453125" style="114" customWidth="1"/>
    <col min="14088" max="14088" width="1.7265625" style="114" customWidth="1"/>
    <col min="14089" max="14089" width="11.7265625" style="114" customWidth="1"/>
    <col min="14090" max="14090" width="0.81640625" style="114" customWidth="1"/>
    <col min="14091" max="14091" width="3.81640625" style="114" customWidth="1"/>
    <col min="14092" max="14092" width="3.7265625" style="114" customWidth="1"/>
    <col min="14093" max="14093" width="0.81640625" style="114" customWidth="1"/>
    <col min="14094" max="14094" width="2.1796875" style="114" customWidth="1"/>
    <col min="14095" max="14095" width="0.26953125" style="114" customWidth="1"/>
    <col min="14096" max="14096" width="1.7265625" style="114" customWidth="1"/>
    <col min="14097" max="14097" width="5" style="114" customWidth="1"/>
    <col min="14098" max="14099" width="1.7265625" style="114" customWidth="1"/>
    <col min="14100" max="14101" width="3.453125" style="114" customWidth="1"/>
    <col min="14102" max="14103" width="5" style="114" customWidth="1"/>
    <col min="14104" max="14105" width="3.453125" style="114" customWidth="1"/>
    <col min="14106" max="14106" width="0.81640625" style="114" customWidth="1"/>
    <col min="14107" max="14107" width="3.453125" style="114" customWidth="1"/>
    <col min="14108" max="14336" width="8.7265625" style="114"/>
    <col min="14337" max="14337" width="3.453125" style="114" customWidth="1"/>
    <col min="14338" max="14338" width="5" style="114" customWidth="1"/>
    <col min="14339" max="14339" width="0.7265625" style="114" customWidth="1"/>
    <col min="14340" max="14340" width="6" style="114" customWidth="1"/>
    <col min="14341" max="14341" width="13.453125" style="114" customWidth="1"/>
    <col min="14342" max="14342" width="5" style="114" customWidth="1"/>
    <col min="14343" max="14343" width="3.453125" style="114" customWidth="1"/>
    <col min="14344" max="14344" width="1.7265625" style="114" customWidth="1"/>
    <col min="14345" max="14345" width="11.7265625" style="114" customWidth="1"/>
    <col min="14346" max="14346" width="0.81640625" style="114" customWidth="1"/>
    <col min="14347" max="14347" width="3.81640625" style="114" customWidth="1"/>
    <col min="14348" max="14348" width="3.7265625" style="114" customWidth="1"/>
    <col min="14349" max="14349" width="0.81640625" style="114" customWidth="1"/>
    <col min="14350" max="14350" width="2.1796875" style="114" customWidth="1"/>
    <col min="14351" max="14351" width="0.26953125" style="114" customWidth="1"/>
    <col min="14352" max="14352" width="1.7265625" style="114" customWidth="1"/>
    <col min="14353" max="14353" width="5" style="114" customWidth="1"/>
    <col min="14354" max="14355" width="1.7265625" style="114" customWidth="1"/>
    <col min="14356" max="14357" width="3.453125" style="114" customWidth="1"/>
    <col min="14358" max="14359" width="5" style="114" customWidth="1"/>
    <col min="14360" max="14361" width="3.453125" style="114" customWidth="1"/>
    <col min="14362" max="14362" width="0.81640625" style="114" customWidth="1"/>
    <col min="14363" max="14363" width="3.453125" style="114" customWidth="1"/>
    <col min="14364" max="14592" width="8.7265625" style="114"/>
    <col min="14593" max="14593" width="3.453125" style="114" customWidth="1"/>
    <col min="14594" max="14594" width="5" style="114" customWidth="1"/>
    <col min="14595" max="14595" width="0.7265625" style="114" customWidth="1"/>
    <col min="14596" max="14596" width="6" style="114" customWidth="1"/>
    <col min="14597" max="14597" width="13.453125" style="114" customWidth="1"/>
    <col min="14598" max="14598" width="5" style="114" customWidth="1"/>
    <col min="14599" max="14599" width="3.453125" style="114" customWidth="1"/>
    <col min="14600" max="14600" width="1.7265625" style="114" customWidth="1"/>
    <col min="14601" max="14601" width="11.7265625" style="114" customWidth="1"/>
    <col min="14602" max="14602" width="0.81640625" style="114" customWidth="1"/>
    <col min="14603" max="14603" width="3.81640625" style="114" customWidth="1"/>
    <col min="14604" max="14604" width="3.7265625" style="114" customWidth="1"/>
    <col min="14605" max="14605" width="0.81640625" style="114" customWidth="1"/>
    <col min="14606" max="14606" width="2.1796875" style="114" customWidth="1"/>
    <col min="14607" max="14607" width="0.26953125" style="114" customWidth="1"/>
    <col min="14608" max="14608" width="1.7265625" style="114" customWidth="1"/>
    <col min="14609" max="14609" width="5" style="114" customWidth="1"/>
    <col min="14610" max="14611" width="1.7265625" style="114" customWidth="1"/>
    <col min="14612" max="14613" width="3.453125" style="114" customWidth="1"/>
    <col min="14614" max="14615" width="5" style="114" customWidth="1"/>
    <col min="14616" max="14617" width="3.453125" style="114" customWidth="1"/>
    <col min="14618" max="14618" width="0.81640625" style="114" customWidth="1"/>
    <col min="14619" max="14619" width="3.453125" style="114" customWidth="1"/>
    <col min="14620" max="14848" width="8.7265625" style="114"/>
    <col min="14849" max="14849" width="3.453125" style="114" customWidth="1"/>
    <col min="14850" max="14850" width="5" style="114" customWidth="1"/>
    <col min="14851" max="14851" width="0.7265625" style="114" customWidth="1"/>
    <col min="14852" max="14852" width="6" style="114" customWidth="1"/>
    <col min="14853" max="14853" width="13.453125" style="114" customWidth="1"/>
    <col min="14854" max="14854" width="5" style="114" customWidth="1"/>
    <col min="14855" max="14855" width="3.453125" style="114" customWidth="1"/>
    <col min="14856" max="14856" width="1.7265625" style="114" customWidth="1"/>
    <col min="14857" max="14857" width="11.7265625" style="114" customWidth="1"/>
    <col min="14858" max="14858" width="0.81640625" style="114" customWidth="1"/>
    <col min="14859" max="14859" width="3.81640625" style="114" customWidth="1"/>
    <col min="14860" max="14860" width="3.7265625" style="114" customWidth="1"/>
    <col min="14861" max="14861" width="0.81640625" style="114" customWidth="1"/>
    <col min="14862" max="14862" width="2.1796875" style="114" customWidth="1"/>
    <col min="14863" max="14863" width="0.26953125" style="114" customWidth="1"/>
    <col min="14864" max="14864" width="1.7265625" style="114" customWidth="1"/>
    <col min="14865" max="14865" width="5" style="114" customWidth="1"/>
    <col min="14866" max="14867" width="1.7265625" style="114" customWidth="1"/>
    <col min="14868" max="14869" width="3.453125" style="114" customWidth="1"/>
    <col min="14870" max="14871" width="5" style="114" customWidth="1"/>
    <col min="14872" max="14873" width="3.453125" style="114" customWidth="1"/>
    <col min="14874" max="14874" width="0.81640625" style="114" customWidth="1"/>
    <col min="14875" max="14875" width="3.453125" style="114" customWidth="1"/>
    <col min="14876" max="15104" width="8.7265625" style="114"/>
    <col min="15105" max="15105" width="3.453125" style="114" customWidth="1"/>
    <col min="15106" max="15106" width="5" style="114" customWidth="1"/>
    <col min="15107" max="15107" width="0.7265625" style="114" customWidth="1"/>
    <col min="15108" max="15108" width="6" style="114" customWidth="1"/>
    <col min="15109" max="15109" width="13.453125" style="114" customWidth="1"/>
    <col min="15110" max="15110" width="5" style="114" customWidth="1"/>
    <col min="15111" max="15111" width="3.453125" style="114" customWidth="1"/>
    <col min="15112" max="15112" width="1.7265625" style="114" customWidth="1"/>
    <col min="15113" max="15113" width="11.7265625" style="114" customWidth="1"/>
    <col min="15114" max="15114" width="0.81640625" style="114" customWidth="1"/>
    <col min="15115" max="15115" width="3.81640625" style="114" customWidth="1"/>
    <col min="15116" max="15116" width="3.7265625" style="114" customWidth="1"/>
    <col min="15117" max="15117" width="0.81640625" style="114" customWidth="1"/>
    <col min="15118" max="15118" width="2.1796875" style="114" customWidth="1"/>
    <col min="15119" max="15119" width="0.26953125" style="114" customWidth="1"/>
    <col min="15120" max="15120" width="1.7265625" style="114" customWidth="1"/>
    <col min="15121" max="15121" width="5" style="114" customWidth="1"/>
    <col min="15122" max="15123" width="1.7265625" style="114" customWidth="1"/>
    <col min="15124" max="15125" width="3.453125" style="114" customWidth="1"/>
    <col min="15126" max="15127" width="5" style="114" customWidth="1"/>
    <col min="15128" max="15129" width="3.453125" style="114" customWidth="1"/>
    <col min="15130" max="15130" width="0.81640625" style="114" customWidth="1"/>
    <col min="15131" max="15131" width="3.453125" style="114" customWidth="1"/>
    <col min="15132" max="15360" width="8.7265625" style="114"/>
    <col min="15361" max="15361" width="3.453125" style="114" customWidth="1"/>
    <col min="15362" max="15362" width="5" style="114" customWidth="1"/>
    <col min="15363" max="15363" width="0.7265625" style="114" customWidth="1"/>
    <col min="15364" max="15364" width="6" style="114" customWidth="1"/>
    <col min="15365" max="15365" width="13.453125" style="114" customWidth="1"/>
    <col min="15366" max="15366" width="5" style="114" customWidth="1"/>
    <col min="15367" max="15367" width="3.453125" style="114" customWidth="1"/>
    <col min="15368" max="15368" width="1.7265625" style="114" customWidth="1"/>
    <col min="15369" max="15369" width="11.7265625" style="114" customWidth="1"/>
    <col min="15370" max="15370" width="0.81640625" style="114" customWidth="1"/>
    <col min="15371" max="15371" width="3.81640625" style="114" customWidth="1"/>
    <col min="15372" max="15372" width="3.7265625" style="114" customWidth="1"/>
    <col min="15373" max="15373" width="0.81640625" style="114" customWidth="1"/>
    <col min="15374" max="15374" width="2.1796875" style="114" customWidth="1"/>
    <col min="15375" max="15375" width="0.26953125" style="114" customWidth="1"/>
    <col min="15376" max="15376" width="1.7265625" style="114" customWidth="1"/>
    <col min="15377" max="15377" width="5" style="114" customWidth="1"/>
    <col min="15378" max="15379" width="1.7265625" style="114" customWidth="1"/>
    <col min="15380" max="15381" width="3.453125" style="114" customWidth="1"/>
    <col min="15382" max="15383" width="5" style="114" customWidth="1"/>
    <col min="15384" max="15385" width="3.453125" style="114" customWidth="1"/>
    <col min="15386" max="15386" width="0.81640625" style="114" customWidth="1"/>
    <col min="15387" max="15387" width="3.453125" style="114" customWidth="1"/>
    <col min="15388" max="15616" width="8.7265625" style="114"/>
    <col min="15617" max="15617" width="3.453125" style="114" customWidth="1"/>
    <col min="15618" max="15618" width="5" style="114" customWidth="1"/>
    <col min="15619" max="15619" width="0.7265625" style="114" customWidth="1"/>
    <col min="15620" max="15620" width="6" style="114" customWidth="1"/>
    <col min="15621" max="15621" width="13.453125" style="114" customWidth="1"/>
    <col min="15622" max="15622" width="5" style="114" customWidth="1"/>
    <col min="15623" max="15623" width="3.453125" style="114" customWidth="1"/>
    <col min="15624" max="15624" width="1.7265625" style="114" customWidth="1"/>
    <col min="15625" max="15625" width="11.7265625" style="114" customWidth="1"/>
    <col min="15626" max="15626" width="0.81640625" style="114" customWidth="1"/>
    <col min="15627" max="15627" width="3.81640625" style="114" customWidth="1"/>
    <col min="15628" max="15628" width="3.7265625" style="114" customWidth="1"/>
    <col min="15629" max="15629" width="0.81640625" style="114" customWidth="1"/>
    <col min="15630" max="15630" width="2.1796875" style="114" customWidth="1"/>
    <col min="15631" max="15631" width="0.26953125" style="114" customWidth="1"/>
    <col min="15632" max="15632" width="1.7265625" style="114" customWidth="1"/>
    <col min="15633" max="15633" width="5" style="114" customWidth="1"/>
    <col min="15634" max="15635" width="1.7265625" style="114" customWidth="1"/>
    <col min="15636" max="15637" width="3.453125" style="114" customWidth="1"/>
    <col min="15638" max="15639" width="5" style="114" customWidth="1"/>
    <col min="15640" max="15641" width="3.453125" style="114" customWidth="1"/>
    <col min="15642" max="15642" width="0.81640625" style="114" customWidth="1"/>
    <col min="15643" max="15643" width="3.453125" style="114" customWidth="1"/>
    <col min="15644" max="15872" width="8.7265625" style="114"/>
    <col min="15873" max="15873" width="3.453125" style="114" customWidth="1"/>
    <col min="15874" max="15874" width="5" style="114" customWidth="1"/>
    <col min="15875" max="15875" width="0.7265625" style="114" customWidth="1"/>
    <col min="15876" max="15876" width="6" style="114" customWidth="1"/>
    <col min="15877" max="15877" width="13.453125" style="114" customWidth="1"/>
    <col min="15878" max="15878" width="5" style="114" customWidth="1"/>
    <col min="15879" max="15879" width="3.453125" style="114" customWidth="1"/>
    <col min="15880" max="15880" width="1.7265625" style="114" customWidth="1"/>
    <col min="15881" max="15881" width="11.7265625" style="114" customWidth="1"/>
    <col min="15882" max="15882" width="0.81640625" style="114" customWidth="1"/>
    <col min="15883" max="15883" width="3.81640625" style="114" customWidth="1"/>
    <col min="15884" max="15884" width="3.7265625" style="114" customWidth="1"/>
    <col min="15885" max="15885" width="0.81640625" style="114" customWidth="1"/>
    <col min="15886" max="15886" width="2.1796875" style="114" customWidth="1"/>
    <col min="15887" max="15887" width="0.26953125" style="114" customWidth="1"/>
    <col min="15888" max="15888" width="1.7265625" style="114" customWidth="1"/>
    <col min="15889" max="15889" width="5" style="114" customWidth="1"/>
    <col min="15890" max="15891" width="1.7265625" style="114" customWidth="1"/>
    <col min="15892" max="15893" width="3.453125" style="114" customWidth="1"/>
    <col min="15894" max="15895" width="5" style="114" customWidth="1"/>
    <col min="15896" max="15897" width="3.453125" style="114" customWidth="1"/>
    <col min="15898" max="15898" width="0.81640625" style="114" customWidth="1"/>
    <col min="15899" max="15899" width="3.453125" style="114" customWidth="1"/>
    <col min="15900" max="16128" width="8.7265625" style="114"/>
    <col min="16129" max="16129" width="3.453125" style="114" customWidth="1"/>
    <col min="16130" max="16130" width="5" style="114" customWidth="1"/>
    <col min="16131" max="16131" width="0.7265625" style="114" customWidth="1"/>
    <col min="16132" max="16132" width="6" style="114" customWidth="1"/>
    <col min="16133" max="16133" width="13.453125" style="114" customWidth="1"/>
    <col min="16134" max="16134" width="5" style="114" customWidth="1"/>
    <col min="16135" max="16135" width="3.453125" style="114" customWidth="1"/>
    <col min="16136" max="16136" width="1.7265625" style="114" customWidth="1"/>
    <col min="16137" max="16137" width="11.7265625" style="114" customWidth="1"/>
    <col min="16138" max="16138" width="0.81640625" style="114" customWidth="1"/>
    <col min="16139" max="16139" width="3.81640625" style="114" customWidth="1"/>
    <col min="16140" max="16140" width="3.7265625" style="114" customWidth="1"/>
    <col min="16141" max="16141" width="0.81640625" style="114" customWidth="1"/>
    <col min="16142" max="16142" width="2.1796875" style="114" customWidth="1"/>
    <col min="16143" max="16143" width="0.26953125" style="114" customWidth="1"/>
    <col min="16144" max="16144" width="1.7265625" style="114" customWidth="1"/>
    <col min="16145" max="16145" width="5" style="114" customWidth="1"/>
    <col min="16146" max="16147" width="1.7265625" style="114" customWidth="1"/>
    <col min="16148" max="16149" width="3.453125" style="114" customWidth="1"/>
    <col min="16150" max="16151" width="5" style="114" customWidth="1"/>
    <col min="16152" max="16153" width="3.453125" style="114" customWidth="1"/>
    <col min="16154" max="16154" width="0.81640625" style="114" customWidth="1"/>
    <col min="16155" max="16155" width="3.453125" style="114" customWidth="1"/>
    <col min="16156" max="16384" width="8.7265625" style="114"/>
  </cols>
  <sheetData>
    <row r="1" spans="1:27" ht="5.15" customHeight="1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</row>
    <row r="2" spans="1:27" ht="12" customHeight="1">
      <c r="A2" s="113"/>
      <c r="B2" s="115" t="s">
        <v>245</v>
      </c>
      <c r="C2" s="115"/>
      <c r="D2" s="115"/>
      <c r="E2" s="115" t="s">
        <v>246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3"/>
    </row>
    <row r="3" spans="1:27" ht="12" customHeight="1">
      <c r="A3" s="113"/>
      <c r="B3" s="115" t="s">
        <v>247</v>
      </c>
      <c r="C3" s="115"/>
      <c r="D3" s="115"/>
      <c r="E3" s="115" t="s">
        <v>248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3"/>
    </row>
    <row r="4" spans="1:27" ht="12" customHeight="1">
      <c r="A4" s="113"/>
      <c r="B4" s="115" t="s">
        <v>249</v>
      </c>
      <c r="C4" s="115"/>
      <c r="D4" s="115"/>
      <c r="E4" s="115" t="s">
        <v>251</v>
      </c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3"/>
    </row>
    <row r="5" spans="1:27" ht="12" customHeight="1">
      <c r="A5" s="113"/>
      <c r="B5" s="115" t="s">
        <v>410</v>
      </c>
      <c r="C5" s="115"/>
      <c r="D5" s="115"/>
      <c r="E5" s="115" t="s">
        <v>411</v>
      </c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3"/>
    </row>
    <row r="6" spans="1:27" ht="13" customHeight="1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</row>
    <row r="7" spans="1:27" ht="40" customHeight="1">
      <c r="A7" s="113"/>
      <c r="B7" s="116" t="s">
        <v>412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3"/>
    </row>
    <row r="8" spans="1:27" ht="20.149999999999999" customHeight="1" thickBot="1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</row>
    <row r="9" spans="1:27" ht="30" customHeight="1">
      <c r="A9" s="113"/>
      <c r="B9" s="117" t="s">
        <v>413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8" t="s">
        <v>414</v>
      </c>
      <c r="U9" s="118"/>
      <c r="V9" s="118"/>
      <c r="W9" s="118"/>
      <c r="X9" s="118"/>
      <c r="Y9" s="118"/>
      <c r="Z9" s="118"/>
      <c r="AA9" s="113"/>
    </row>
    <row r="10" spans="1:27" ht="40" customHeight="1">
      <c r="A10" s="113"/>
      <c r="B10" s="119" t="s">
        <v>4</v>
      </c>
      <c r="C10" s="119"/>
      <c r="D10" s="120" t="s">
        <v>415</v>
      </c>
      <c r="E10" s="120"/>
      <c r="F10" s="120"/>
      <c r="G10" s="120"/>
      <c r="H10" s="120"/>
      <c r="I10" s="120"/>
      <c r="J10" s="120"/>
      <c r="K10" s="120"/>
      <c r="L10" s="120" t="s">
        <v>416</v>
      </c>
      <c r="M10" s="120"/>
      <c r="N10" s="120"/>
      <c r="O10" s="120" t="s">
        <v>7</v>
      </c>
      <c r="P10" s="120"/>
      <c r="Q10" s="120"/>
      <c r="R10" s="120"/>
      <c r="S10" s="120"/>
      <c r="T10" s="120" t="s">
        <v>417</v>
      </c>
      <c r="U10" s="120"/>
      <c r="V10" s="120"/>
      <c r="W10" s="121" t="s">
        <v>418</v>
      </c>
      <c r="X10" s="121"/>
      <c r="Y10" s="121"/>
      <c r="Z10" s="121"/>
      <c r="AA10" s="113"/>
    </row>
    <row r="11" spans="1:27" ht="10" customHeight="1" thickBot="1">
      <c r="A11" s="113"/>
      <c r="B11" s="122" t="s">
        <v>228</v>
      </c>
      <c r="C11" s="122"/>
      <c r="D11" s="123" t="s">
        <v>229</v>
      </c>
      <c r="E11" s="123"/>
      <c r="F11" s="123"/>
      <c r="G11" s="123"/>
      <c r="H11" s="123"/>
      <c r="I11" s="123"/>
      <c r="J11" s="123"/>
      <c r="K11" s="123"/>
      <c r="L11" s="123" t="s">
        <v>231</v>
      </c>
      <c r="M11" s="123"/>
      <c r="N11" s="123"/>
      <c r="O11" s="123" t="s">
        <v>232</v>
      </c>
      <c r="P11" s="123"/>
      <c r="Q11" s="123"/>
      <c r="R11" s="123"/>
      <c r="S11" s="123"/>
      <c r="T11" s="123" t="s">
        <v>235</v>
      </c>
      <c r="U11" s="123"/>
      <c r="V11" s="123"/>
      <c r="W11" s="124" t="s">
        <v>419</v>
      </c>
      <c r="X11" s="124"/>
      <c r="Y11" s="124"/>
      <c r="Z11" s="124"/>
      <c r="AA11" s="113"/>
    </row>
    <row r="12" spans="1:27" ht="15" customHeight="1">
      <c r="A12" s="113"/>
      <c r="B12" s="125" t="s">
        <v>229</v>
      </c>
      <c r="C12" s="125"/>
      <c r="D12" s="126" t="s">
        <v>431</v>
      </c>
      <c r="E12" s="126"/>
      <c r="F12" s="126"/>
      <c r="G12" s="126"/>
      <c r="H12" s="126"/>
      <c r="I12" s="126"/>
      <c r="J12" s="126"/>
      <c r="K12" s="126"/>
      <c r="L12" s="127" t="s">
        <v>420</v>
      </c>
      <c r="M12" s="127"/>
      <c r="N12" s="127"/>
      <c r="O12" s="155">
        <v>1</v>
      </c>
      <c r="P12" s="155"/>
      <c r="Q12" s="155"/>
      <c r="R12" s="155"/>
      <c r="S12" s="155"/>
      <c r="T12" s="128">
        <v>0</v>
      </c>
      <c r="U12" s="128"/>
      <c r="V12" s="128"/>
      <c r="W12" s="129">
        <v>0</v>
      </c>
      <c r="X12" s="129"/>
      <c r="Y12" s="129"/>
      <c r="Z12" s="129"/>
      <c r="AA12" s="113"/>
    </row>
    <row r="13" spans="1:27" ht="15" customHeight="1">
      <c r="A13" s="113"/>
      <c r="B13" s="125"/>
      <c r="C13" s="125"/>
      <c r="D13" s="126"/>
      <c r="E13" s="126"/>
      <c r="F13" s="126"/>
      <c r="G13" s="126"/>
      <c r="H13" s="126"/>
      <c r="I13" s="126"/>
      <c r="J13" s="126"/>
      <c r="K13" s="126"/>
      <c r="L13" s="127"/>
      <c r="M13" s="127"/>
      <c r="N13" s="127"/>
      <c r="O13" s="130" t="s">
        <v>422</v>
      </c>
      <c r="P13" s="130"/>
      <c r="Q13" s="130"/>
      <c r="R13" s="130"/>
      <c r="S13" s="130"/>
      <c r="T13" s="130">
        <v>0</v>
      </c>
      <c r="U13" s="130"/>
      <c r="V13" s="130"/>
      <c r="W13" s="131">
        <v>0</v>
      </c>
      <c r="X13" s="131"/>
      <c r="Y13" s="131"/>
      <c r="Z13" s="131"/>
      <c r="AA13" s="113"/>
    </row>
    <row r="14" spans="1:27" ht="15" customHeight="1">
      <c r="A14" s="113"/>
      <c r="B14" s="125"/>
      <c r="C14" s="125"/>
      <c r="D14" s="126"/>
      <c r="E14" s="126"/>
      <c r="F14" s="126"/>
      <c r="G14" s="126"/>
      <c r="H14" s="126"/>
      <c r="I14" s="126"/>
      <c r="J14" s="126"/>
      <c r="K14" s="126"/>
      <c r="L14" s="127"/>
      <c r="M14" s="127"/>
      <c r="N14" s="127"/>
      <c r="O14" s="130" t="s">
        <v>423</v>
      </c>
      <c r="P14" s="130"/>
      <c r="Q14" s="130"/>
      <c r="R14" s="130"/>
      <c r="S14" s="130"/>
      <c r="T14" s="130">
        <v>0</v>
      </c>
      <c r="U14" s="130"/>
      <c r="V14" s="130"/>
      <c r="W14" s="131">
        <v>0</v>
      </c>
      <c r="X14" s="131"/>
      <c r="Y14" s="131"/>
      <c r="Z14" s="131"/>
      <c r="AA14" s="113"/>
    </row>
    <row r="15" spans="1:27" ht="15" customHeight="1">
      <c r="A15" s="113"/>
      <c r="B15" s="125"/>
      <c r="C15" s="125"/>
      <c r="D15" s="126"/>
      <c r="E15" s="126"/>
      <c r="F15" s="126"/>
      <c r="G15" s="126"/>
      <c r="H15" s="126"/>
      <c r="I15" s="126"/>
      <c r="J15" s="126"/>
      <c r="K15" s="126"/>
      <c r="L15" s="127"/>
      <c r="M15" s="127"/>
      <c r="N15" s="127"/>
      <c r="O15" s="130" t="s">
        <v>424</v>
      </c>
      <c r="P15" s="130"/>
      <c r="Q15" s="130"/>
      <c r="R15" s="130"/>
      <c r="S15" s="130"/>
      <c r="T15" s="130">
        <v>0</v>
      </c>
      <c r="U15" s="130"/>
      <c r="V15" s="130"/>
      <c r="W15" s="131">
        <v>0</v>
      </c>
      <c r="X15" s="131"/>
      <c r="Y15" s="131"/>
      <c r="Z15" s="131"/>
      <c r="AA15" s="113"/>
    </row>
    <row r="16" spans="1:27" ht="15" customHeight="1">
      <c r="A16" s="113"/>
      <c r="B16" s="125"/>
      <c r="C16" s="125"/>
      <c r="D16" s="126"/>
      <c r="E16" s="126"/>
      <c r="F16" s="126"/>
      <c r="G16" s="126"/>
      <c r="H16" s="126"/>
      <c r="I16" s="126"/>
      <c r="J16" s="126"/>
      <c r="K16" s="126"/>
      <c r="L16" s="127"/>
      <c r="M16" s="127"/>
      <c r="N16" s="127"/>
      <c r="O16" s="130" t="s">
        <v>425</v>
      </c>
      <c r="P16" s="130"/>
      <c r="Q16" s="130"/>
      <c r="R16" s="130"/>
      <c r="S16" s="130"/>
      <c r="T16" s="130">
        <v>0</v>
      </c>
      <c r="U16" s="130"/>
      <c r="V16" s="130"/>
      <c r="W16" s="131">
        <v>0</v>
      </c>
      <c r="X16" s="131"/>
      <c r="Y16" s="131"/>
      <c r="Z16" s="131"/>
      <c r="AA16" s="113"/>
    </row>
    <row r="17" spans="1:27" ht="27" customHeight="1">
      <c r="A17" s="113"/>
      <c r="B17" s="132" t="s">
        <v>426</v>
      </c>
      <c r="C17" s="132"/>
      <c r="D17" s="133" t="s">
        <v>432</v>
      </c>
      <c r="E17" s="133"/>
      <c r="F17" s="133"/>
      <c r="G17" s="133"/>
      <c r="H17" s="133"/>
      <c r="I17" s="133"/>
      <c r="J17" s="133"/>
      <c r="K17" s="133"/>
      <c r="L17" s="134" t="s">
        <v>420</v>
      </c>
      <c r="M17" s="134"/>
      <c r="N17" s="134"/>
      <c r="O17" s="156">
        <v>1</v>
      </c>
      <c r="P17" s="156"/>
      <c r="Q17" s="156"/>
      <c r="R17" s="156"/>
      <c r="S17" s="156"/>
      <c r="T17" s="135" t="s">
        <v>398</v>
      </c>
      <c r="U17" s="135"/>
      <c r="V17" s="135"/>
      <c r="W17" s="136" t="s">
        <v>398</v>
      </c>
      <c r="X17" s="136"/>
      <c r="Y17" s="136"/>
      <c r="Z17" s="136"/>
      <c r="AA17" s="113"/>
    </row>
    <row r="18" spans="1:27" ht="15" customHeight="1">
      <c r="A18" s="113"/>
      <c r="B18" s="125" t="s">
        <v>231</v>
      </c>
      <c r="C18" s="125"/>
      <c r="D18" s="126" t="s">
        <v>431</v>
      </c>
      <c r="E18" s="126"/>
      <c r="F18" s="126"/>
      <c r="G18" s="126"/>
      <c r="H18" s="126"/>
      <c r="I18" s="126"/>
      <c r="J18" s="126"/>
      <c r="K18" s="126"/>
      <c r="L18" s="127" t="s">
        <v>420</v>
      </c>
      <c r="M18" s="127"/>
      <c r="N18" s="127"/>
      <c r="O18" s="155">
        <v>1</v>
      </c>
      <c r="P18" s="155"/>
      <c r="Q18" s="155"/>
      <c r="R18" s="155"/>
      <c r="S18" s="155"/>
      <c r="T18" s="128">
        <v>0</v>
      </c>
      <c r="U18" s="128"/>
      <c r="V18" s="128"/>
      <c r="W18" s="129">
        <v>0</v>
      </c>
      <c r="X18" s="129"/>
      <c r="Y18" s="129"/>
      <c r="Z18" s="129"/>
      <c r="AA18" s="113"/>
    </row>
    <row r="19" spans="1:27" ht="15" customHeight="1">
      <c r="A19" s="113"/>
      <c r="B19" s="125"/>
      <c r="C19" s="125"/>
      <c r="D19" s="126"/>
      <c r="E19" s="126"/>
      <c r="F19" s="126"/>
      <c r="G19" s="126"/>
      <c r="H19" s="126"/>
      <c r="I19" s="126"/>
      <c r="J19" s="126"/>
      <c r="K19" s="126"/>
      <c r="L19" s="127"/>
      <c r="M19" s="127"/>
      <c r="N19" s="127"/>
      <c r="O19" s="130" t="s">
        <v>422</v>
      </c>
      <c r="P19" s="130"/>
      <c r="Q19" s="130"/>
      <c r="R19" s="130"/>
      <c r="S19" s="130"/>
      <c r="T19" s="130">
        <v>0</v>
      </c>
      <c r="U19" s="130"/>
      <c r="V19" s="130"/>
      <c r="W19" s="131">
        <v>0</v>
      </c>
      <c r="X19" s="131"/>
      <c r="Y19" s="131"/>
      <c r="Z19" s="131"/>
      <c r="AA19" s="113"/>
    </row>
    <row r="20" spans="1:27" ht="15" customHeight="1">
      <c r="A20" s="113"/>
      <c r="B20" s="125"/>
      <c r="C20" s="125"/>
      <c r="D20" s="126"/>
      <c r="E20" s="126"/>
      <c r="F20" s="126"/>
      <c r="G20" s="126"/>
      <c r="H20" s="126"/>
      <c r="I20" s="126"/>
      <c r="J20" s="126"/>
      <c r="K20" s="126"/>
      <c r="L20" s="127"/>
      <c r="M20" s="127"/>
      <c r="N20" s="127"/>
      <c r="O20" s="130" t="s">
        <v>423</v>
      </c>
      <c r="P20" s="130"/>
      <c r="Q20" s="130"/>
      <c r="R20" s="130"/>
      <c r="S20" s="130"/>
      <c r="T20" s="130">
        <v>0</v>
      </c>
      <c r="U20" s="130"/>
      <c r="V20" s="130"/>
      <c r="W20" s="131">
        <v>0</v>
      </c>
      <c r="X20" s="131"/>
      <c r="Y20" s="131"/>
      <c r="Z20" s="131"/>
      <c r="AA20" s="113"/>
    </row>
    <row r="21" spans="1:27" ht="15" customHeight="1">
      <c r="A21" s="113"/>
      <c r="B21" s="125"/>
      <c r="C21" s="125"/>
      <c r="D21" s="126"/>
      <c r="E21" s="126"/>
      <c r="F21" s="126"/>
      <c r="G21" s="126"/>
      <c r="H21" s="126"/>
      <c r="I21" s="126"/>
      <c r="J21" s="126"/>
      <c r="K21" s="126"/>
      <c r="L21" s="127"/>
      <c r="M21" s="127"/>
      <c r="N21" s="127"/>
      <c r="O21" s="130" t="s">
        <v>424</v>
      </c>
      <c r="P21" s="130"/>
      <c r="Q21" s="130"/>
      <c r="R21" s="130"/>
      <c r="S21" s="130"/>
      <c r="T21" s="130">
        <v>0</v>
      </c>
      <c r="U21" s="130"/>
      <c r="V21" s="130"/>
      <c r="W21" s="131">
        <v>0</v>
      </c>
      <c r="X21" s="131"/>
      <c r="Y21" s="131"/>
      <c r="Z21" s="131"/>
      <c r="AA21" s="113"/>
    </row>
    <row r="22" spans="1:27" ht="15" customHeight="1">
      <c r="A22" s="113"/>
      <c r="B22" s="125"/>
      <c r="C22" s="125"/>
      <c r="D22" s="126"/>
      <c r="E22" s="126"/>
      <c r="F22" s="126"/>
      <c r="G22" s="126"/>
      <c r="H22" s="126"/>
      <c r="I22" s="126"/>
      <c r="J22" s="126"/>
      <c r="K22" s="126"/>
      <c r="L22" s="127"/>
      <c r="M22" s="127"/>
      <c r="N22" s="127"/>
      <c r="O22" s="130" t="s">
        <v>425</v>
      </c>
      <c r="P22" s="130"/>
      <c r="Q22" s="130"/>
      <c r="R22" s="130"/>
      <c r="S22" s="130"/>
      <c r="T22" s="130">
        <v>0</v>
      </c>
      <c r="U22" s="130"/>
      <c r="V22" s="130"/>
      <c r="W22" s="131">
        <v>0</v>
      </c>
      <c r="X22" s="131"/>
      <c r="Y22" s="131"/>
      <c r="Z22" s="131"/>
      <c r="AA22" s="113"/>
    </row>
    <row r="23" spans="1:27" ht="27.75" customHeight="1">
      <c r="A23" s="113"/>
      <c r="B23" s="132" t="s">
        <v>427</v>
      </c>
      <c r="C23" s="132"/>
      <c r="D23" s="133" t="s">
        <v>433</v>
      </c>
      <c r="E23" s="133"/>
      <c r="F23" s="133"/>
      <c r="G23" s="133"/>
      <c r="H23" s="133"/>
      <c r="I23" s="133"/>
      <c r="J23" s="133"/>
      <c r="K23" s="133"/>
      <c r="L23" s="134" t="s">
        <v>420</v>
      </c>
      <c r="M23" s="134"/>
      <c r="N23" s="134"/>
      <c r="O23" s="156">
        <v>1</v>
      </c>
      <c r="P23" s="156"/>
      <c r="Q23" s="156"/>
      <c r="R23" s="156"/>
      <c r="S23" s="156"/>
      <c r="T23" s="135" t="s">
        <v>398</v>
      </c>
      <c r="U23" s="135"/>
      <c r="V23" s="135"/>
      <c r="W23" s="136" t="s">
        <v>398</v>
      </c>
      <c r="X23" s="136"/>
      <c r="Y23" s="136"/>
      <c r="Z23" s="136"/>
      <c r="AA23" s="113"/>
    </row>
    <row r="24" spans="1:27" ht="15" customHeight="1">
      <c r="A24" s="113"/>
      <c r="B24" s="125" t="s">
        <v>232</v>
      </c>
      <c r="C24" s="125"/>
      <c r="D24" s="126" t="s">
        <v>431</v>
      </c>
      <c r="E24" s="126"/>
      <c r="F24" s="126"/>
      <c r="G24" s="126"/>
      <c r="H24" s="126"/>
      <c r="I24" s="126"/>
      <c r="J24" s="126"/>
      <c r="K24" s="126"/>
      <c r="L24" s="127" t="s">
        <v>420</v>
      </c>
      <c r="M24" s="127"/>
      <c r="N24" s="127"/>
      <c r="O24" s="155">
        <v>1</v>
      </c>
      <c r="P24" s="155"/>
      <c r="Q24" s="155"/>
      <c r="R24" s="155"/>
      <c r="S24" s="155"/>
      <c r="T24" s="128">
        <v>0</v>
      </c>
      <c r="U24" s="128"/>
      <c r="V24" s="128"/>
      <c r="W24" s="129">
        <v>0</v>
      </c>
      <c r="X24" s="129"/>
      <c r="Y24" s="129"/>
      <c r="Z24" s="129"/>
      <c r="AA24" s="113"/>
    </row>
    <row r="25" spans="1:27" ht="15" customHeight="1">
      <c r="A25" s="113"/>
      <c r="B25" s="125"/>
      <c r="C25" s="125"/>
      <c r="D25" s="126"/>
      <c r="E25" s="126"/>
      <c r="F25" s="126"/>
      <c r="G25" s="126"/>
      <c r="H25" s="126"/>
      <c r="I25" s="126"/>
      <c r="J25" s="126"/>
      <c r="K25" s="126"/>
      <c r="L25" s="127"/>
      <c r="M25" s="127"/>
      <c r="N25" s="127"/>
      <c r="O25" s="130" t="s">
        <v>422</v>
      </c>
      <c r="P25" s="130"/>
      <c r="Q25" s="130"/>
      <c r="R25" s="130"/>
      <c r="S25" s="130"/>
      <c r="T25" s="130">
        <v>0</v>
      </c>
      <c r="U25" s="130"/>
      <c r="V25" s="130"/>
      <c r="W25" s="131">
        <v>0</v>
      </c>
      <c r="X25" s="131"/>
      <c r="Y25" s="131"/>
      <c r="Z25" s="131"/>
      <c r="AA25" s="113"/>
    </row>
    <row r="26" spans="1:27" ht="15" customHeight="1">
      <c r="A26" s="113"/>
      <c r="B26" s="125"/>
      <c r="C26" s="125"/>
      <c r="D26" s="126"/>
      <c r="E26" s="126"/>
      <c r="F26" s="126"/>
      <c r="G26" s="126"/>
      <c r="H26" s="126"/>
      <c r="I26" s="126"/>
      <c r="J26" s="126"/>
      <c r="K26" s="126"/>
      <c r="L26" s="127"/>
      <c r="M26" s="127"/>
      <c r="N26" s="127"/>
      <c r="O26" s="130" t="s">
        <v>423</v>
      </c>
      <c r="P26" s="130"/>
      <c r="Q26" s="130"/>
      <c r="R26" s="130"/>
      <c r="S26" s="130"/>
      <c r="T26" s="130">
        <v>0</v>
      </c>
      <c r="U26" s="130"/>
      <c r="V26" s="130"/>
      <c r="W26" s="131">
        <v>0</v>
      </c>
      <c r="X26" s="131"/>
      <c r="Y26" s="131"/>
      <c r="Z26" s="131"/>
      <c r="AA26" s="113"/>
    </row>
    <row r="27" spans="1:27" ht="15" customHeight="1">
      <c r="A27" s="113"/>
      <c r="B27" s="125"/>
      <c r="C27" s="125"/>
      <c r="D27" s="126"/>
      <c r="E27" s="126"/>
      <c r="F27" s="126"/>
      <c r="G27" s="126"/>
      <c r="H27" s="126"/>
      <c r="I27" s="126"/>
      <c r="J27" s="126"/>
      <c r="K27" s="126"/>
      <c r="L27" s="127"/>
      <c r="M27" s="127"/>
      <c r="N27" s="127"/>
      <c r="O27" s="130" t="s">
        <v>424</v>
      </c>
      <c r="P27" s="130"/>
      <c r="Q27" s="130"/>
      <c r="R27" s="130"/>
      <c r="S27" s="130"/>
      <c r="T27" s="130">
        <v>0</v>
      </c>
      <c r="U27" s="130"/>
      <c r="V27" s="130"/>
      <c r="W27" s="131">
        <v>0</v>
      </c>
      <c r="X27" s="131"/>
      <c r="Y27" s="131"/>
      <c r="Z27" s="131"/>
      <c r="AA27" s="113"/>
    </row>
    <row r="28" spans="1:27" ht="15" customHeight="1">
      <c r="A28" s="113"/>
      <c r="B28" s="125"/>
      <c r="C28" s="125"/>
      <c r="D28" s="126"/>
      <c r="E28" s="126"/>
      <c r="F28" s="126"/>
      <c r="G28" s="126"/>
      <c r="H28" s="126"/>
      <c r="I28" s="126"/>
      <c r="J28" s="126"/>
      <c r="K28" s="126"/>
      <c r="L28" s="127"/>
      <c r="M28" s="127"/>
      <c r="N28" s="127"/>
      <c r="O28" s="130" t="s">
        <v>425</v>
      </c>
      <c r="P28" s="130"/>
      <c r="Q28" s="130"/>
      <c r="R28" s="130"/>
      <c r="S28" s="130"/>
      <c r="T28" s="130">
        <v>0</v>
      </c>
      <c r="U28" s="130"/>
      <c r="V28" s="130"/>
      <c r="W28" s="131">
        <v>0</v>
      </c>
      <c r="X28" s="131"/>
      <c r="Y28" s="131"/>
      <c r="Z28" s="131"/>
      <c r="AA28" s="113"/>
    </row>
    <row r="29" spans="1:27" ht="27.75" customHeight="1">
      <c r="A29" s="113"/>
      <c r="B29" s="132" t="s">
        <v>428</v>
      </c>
      <c r="C29" s="132"/>
      <c r="D29" s="133" t="s">
        <v>434</v>
      </c>
      <c r="E29" s="133"/>
      <c r="F29" s="133"/>
      <c r="G29" s="133"/>
      <c r="H29" s="133"/>
      <c r="I29" s="133"/>
      <c r="J29" s="133"/>
      <c r="K29" s="133"/>
      <c r="L29" s="134" t="s">
        <v>420</v>
      </c>
      <c r="M29" s="134"/>
      <c r="N29" s="134"/>
      <c r="O29" s="156">
        <v>1</v>
      </c>
      <c r="P29" s="156"/>
      <c r="Q29" s="156"/>
      <c r="R29" s="156"/>
      <c r="S29" s="156"/>
      <c r="T29" s="135" t="s">
        <v>398</v>
      </c>
      <c r="U29" s="135"/>
      <c r="V29" s="135"/>
      <c r="W29" s="136" t="s">
        <v>398</v>
      </c>
      <c r="X29" s="136"/>
      <c r="Y29" s="136"/>
      <c r="Z29" s="136"/>
      <c r="AA29" s="113"/>
    </row>
    <row r="30" spans="1:27" ht="15" customHeight="1">
      <c r="A30" s="113"/>
      <c r="B30" s="125" t="s">
        <v>235</v>
      </c>
      <c r="C30" s="125"/>
      <c r="D30" s="126" t="s">
        <v>431</v>
      </c>
      <c r="E30" s="126"/>
      <c r="F30" s="126"/>
      <c r="G30" s="126"/>
      <c r="H30" s="126"/>
      <c r="I30" s="126"/>
      <c r="J30" s="126"/>
      <c r="K30" s="126"/>
      <c r="L30" s="127" t="s">
        <v>420</v>
      </c>
      <c r="M30" s="127"/>
      <c r="N30" s="127"/>
      <c r="O30" s="155">
        <v>1</v>
      </c>
      <c r="P30" s="155"/>
      <c r="Q30" s="155"/>
      <c r="R30" s="155"/>
      <c r="S30" s="155"/>
      <c r="T30" s="128">
        <v>0</v>
      </c>
      <c r="U30" s="128"/>
      <c r="V30" s="128"/>
      <c r="W30" s="129">
        <v>0</v>
      </c>
      <c r="X30" s="129"/>
      <c r="Y30" s="129"/>
      <c r="Z30" s="129"/>
      <c r="AA30" s="113"/>
    </row>
    <row r="31" spans="1:27" ht="15" customHeight="1">
      <c r="A31" s="113"/>
      <c r="B31" s="125"/>
      <c r="C31" s="125"/>
      <c r="D31" s="126"/>
      <c r="E31" s="126"/>
      <c r="F31" s="126"/>
      <c r="G31" s="126"/>
      <c r="H31" s="126"/>
      <c r="I31" s="126"/>
      <c r="J31" s="126"/>
      <c r="K31" s="126"/>
      <c r="L31" s="127"/>
      <c r="M31" s="127"/>
      <c r="N31" s="127"/>
      <c r="O31" s="130" t="s">
        <v>422</v>
      </c>
      <c r="P31" s="130"/>
      <c r="Q31" s="130"/>
      <c r="R31" s="130"/>
      <c r="S31" s="130"/>
      <c r="T31" s="130">
        <v>0</v>
      </c>
      <c r="U31" s="130"/>
      <c r="V31" s="130"/>
      <c r="W31" s="131">
        <v>0</v>
      </c>
      <c r="X31" s="131"/>
      <c r="Y31" s="131"/>
      <c r="Z31" s="131"/>
      <c r="AA31" s="113"/>
    </row>
    <row r="32" spans="1:27" ht="15" customHeight="1">
      <c r="A32" s="113"/>
      <c r="B32" s="125"/>
      <c r="C32" s="125"/>
      <c r="D32" s="126"/>
      <c r="E32" s="126"/>
      <c r="F32" s="126"/>
      <c r="G32" s="126"/>
      <c r="H32" s="126"/>
      <c r="I32" s="126"/>
      <c r="J32" s="126"/>
      <c r="K32" s="126"/>
      <c r="L32" s="127"/>
      <c r="M32" s="127"/>
      <c r="N32" s="127"/>
      <c r="O32" s="130" t="s">
        <v>423</v>
      </c>
      <c r="P32" s="130"/>
      <c r="Q32" s="130"/>
      <c r="R32" s="130"/>
      <c r="S32" s="130"/>
      <c r="T32" s="130">
        <v>0</v>
      </c>
      <c r="U32" s="130"/>
      <c r="V32" s="130"/>
      <c r="W32" s="131">
        <v>0</v>
      </c>
      <c r="X32" s="131"/>
      <c r="Y32" s="131"/>
      <c r="Z32" s="131"/>
      <c r="AA32" s="113"/>
    </row>
    <row r="33" spans="1:27" ht="15" customHeight="1">
      <c r="A33" s="113"/>
      <c r="B33" s="125"/>
      <c r="C33" s="125"/>
      <c r="D33" s="126"/>
      <c r="E33" s="126"/>
      <c r="F33" s="126"/>
      <c r="G33" s="126"/>
      <c r="H33" s="126"/>
      <c r="I33" s="126"/>
      <c r="J33" s="126"/>
      <c r="K33" s="126"/>
      <c r="L33" s="127"/>
      <c r="M33" s="127"/>
      <c r="N33" s="127"/>
      <c r="O33" s="130" t="s">
        <v>424</v>
      </c>
      <c r="P33" s="130"/>
      <c r="Q33" s="130"/>
      <c r="R33" s="130"/>
      <c r="S33" s="130"/>
      <c r="T33" s="130">
        <v>0</v>
      </c>
      <c r="U33" s="130"/>
      <c r="V33" s="130"/>
      <c r="W33" s="131">
        <v>0</v>
      </c>
      <c r="X33" s="131"/>
      <c r="Y33" s="131"/>
      <c r="Z33" s="131"/>
      <c r="AA33" s="113"/>
    </row>
    <row r="34" spans="1:27" ht="15" customHeight="1">
      <c r="A34" s="113"/>
      <c r="B34" s="125"/>
      <c r="C34" s="125"/>
      <c r="D34" s="126"/>
      <c r="E34" s="126"/>
      <c r="F34" s="126"/>
      <c r="G34" s="126"/>
      <c r="H34" s="126"/>
      <c r="I34" s="126"/>
      <c r="J34" s="126"/>
      <c r="K34" s="126"/>
      <c r="L34" s="127"/>
      <c r="M34" s="127"/>
      <c r="N34" s="127"/>
      <c r="O34" s="130" t="s">
        <v>425</v>
      </c>
      <c r="P34" s="130"/>
      <c r="Q34" s="130"/>
      <c r="R34" s="130"/>
      <c r="S34" s="130"/>
      <c r="T34" s="130">
        <v>0</v>
      </c>
      <c r="U34" s="130"/>
      <c r="V34" s="130"/>
      <c r="W34" s="131">
        <v>0</v>
      </c>
      <c r="X34" s="131"/>
      <c r="Y34" s="131"/>
      <c r="Z34" s="131"/>
      <c r="AA34" s="113"/>
    </row>
    <row r="35" spans="1:27" ht="15" customHeight="1">
      <c r="A35" s="113"/>
      <c r="B35" s="132" t="s">
        <v>429</v>
      </c>
      <c r="C35" s="132"/>
      <c r="D35" s="133" t="s">
        <v>435</v>
      </c>
      <c r="E35" s="133"/>
      <c r="F35" s="133"/>
      <c r="G35" s="133"/>
      <c r="H35" s="133"/>
      <c r="I35" s="133"/>
      <c r="J35" s="133"/>
      <c r="K35" s="133"/>
      <c r="L35" s="134" t="s">
        <v>420</v>
      </c>
      <c r="M35" s="134"/>
      <c r="N35" s="134"/>
      <c r="O35" s="156">
        <v>1</v>
      </c>
      <c r="P35" s="156"/>
      <c r="Q35" s="156"/>
      <c r="R35" s="156"/>
      <c r="S35" s="156"/>
      <c r="T35" s="135" t="s">
        <v>398</v>
      </c>
      <c r="U35" s="135"/>
      <c r="V35" s="135"/>
      <c r="W35" s="136" t="s">
        <v>398</v>
      </c>
      <c r="X35" s="136"/>
      <c r="Y35" s="136"/>
      <c r="Z35" s="136"/>
      <c r="AA35" s="113"/>
    </row>
    <row r="36" spans="1:27" ht="15" customHeight="1">
      <c r="A36" s="113"/>
      <c r="B36" s="125" t="s">
        <v>236</v>
      </c>
      <c r="C36" s="125"/>
      <c r="D36" s="126" t="s">
        <v>436</v>
      </c>
      <c r="E36" s="126"/>
      <c r="F36" s="126"/>
      <c r="G36" s="126"/>
      <c r="H36" s="126"/>
      <c r="I36" s="126"/>
      <c r="J36" s="126"/>
      <c r="K36" s="126"/>
      <c r="L36" s="127" t="s">
        <v>420</v>
      </c>
      <c r="M36" s="127"/>
      <c r="N36" s="127"/>
      <c r="O36" s="155">
        <v>4</v>
      </c>
      <c r="P36" s="155"/>
      <c r="Q36" s="155"/>
      <c r="R36" s="155"/>
      <c r="S36" s="155"/>
      <c r="T36" s="128">
        <v>0</v>
      </c>
      <c r="U36" s="128"/>
      <c r="V36" s="128"/>
      <c r="W36" s="129">
        <v>0</v>
      </c>
      <c r="X36" s="129"/>
      <c r="Y36" s="129"/>
      <c r="Z36" s="129"/>
      <c r="AA36" s="113"/>
    </row>
    <row r="37" spans="1:27" ht="15" customHeight="1">
      <c r="A37" s="113"/>
      <c r="B37" s="125"/>
      <c r="C37" s="125"/>
      <c r="D37" s="126"/>
      <c r="E37" s="126"/>
      <c r="F37" s="126"/>
      <c r="G37" s="126"/>
      <c r="H37" s="126"/>
      <c r="I37" s="126"/>
      <c r="J37" s="126"/>
      <c r="K37" s="126"/>
      <c r="L37" s="127"/>
      <c r="M37" s="127"/>
      <c r="N37" s="127"/>
      <c r="O37" s="130" t="s">
        <v>422</v>
      </c>
      <c r="P37" s="130"/>
      <c r="Q37" s="130"/>
      <c r="R37" s="130"/>
      <c r="S37" s="130"/>
      <c r="T37" s="130">
        <v>0</v>
      </c>
      <c r="U37" s="130"/>
      <c r="V37" s="130"/>
      <c r="W37" s="131">
        <v>0</v>
      </c>
      <c r="X37" s="131"/>
      <c r="Y37" s="131"/>
      <c r="Z37" s="131"/>
      <c r="AA37" s="113"/>
    </row>
    <row r="38" spans="1:27" ht="15" customHeight="1">
      <c r="A38" s="113"/>
      <c r="B38" s="125"/>
      <c r="C38" s="125"/>
      <c r="D38" s="126"/>
      <c r="E38" s="126"/>
      <c r="F38" s="126"/>
      <c r="G38" s="126"/>
      <c r="H38" s="126"/>
      <c r="I38" s="126"/>
      <c r="J38" s="126"/>
      <c r="K38" s="126"/>
      <c r="L38" s="127"/>
      <c r="M38" s="127"/>
      <c r="N38" s="127"/>
      <c r="O38" s="130" t="s">
        <v>423</v>
      </c>
      <c r="P38" s="130"/>
      <c r="Q38" s="130"/>
      <c r="R38" s="130"/>
      <c r="S38" s="130"/>
      <c r="T38" s="130">
        <v>0</v>
      </c>
      <c r="U38" s="130"/>
      <c r="V38" s="130"/>
      <c r="W38" s="131">
        <v>0</v>
      </c>
      <c r="X38" s="131"/>
      <c r="Y38" s="131"/>
      <c r="Z38" s="131"/>
      <c r="AA38" s="113"/>
    </row>
    <row r="39" spans="1:27" ht="15" customHeight="1">
      <c r="A39" s="113"/>
      <c r="B39" s="125"/>
      <c r="C39" s="125"/>
      <c r="D39" s="126"/>
      <c r="E39" s="126"/>
      <c r="F39" s="126"/>
      <c r="G39" s="126"/>
      <c r="H39" s="126"/>
      <c r="I39" s="126"/>
      <c r="J39" s="126"/>
      <c r="K39" s="126"/>
      <c r="L39" s="127"/>
      <c r="M39" s="127"/>
      <c r="N39" s="127"/>
      <c r="O39" s="130" t="s">
        <v>424</v>
      </c>
      <c r="P39" s="130"/>
      <c r="Q39" s="130"/>
      <c r="R39" s="130"/>
      <c r="S39" s="130"/>
      <c r="T39" s="130">
        <v>0</v>
      </c>
      <c r="U39" s="130"/>
      <c r="V39" s="130"/>
      <c r="W39" s="131">
        <v>0</v>
      </c>
      <c r="X39" s="131"/>
      <c r="Y39" s="131"/>
      <c r="Z39" s="131"/>
      <c r="AA39" s="113"/>
    </row>
    <row r="40" spans="1:27" ht="15" customHeight="1">
      <c r="A40" s="113"/>
      <c r="B40" s="125"/>
      <c r="C40" s="125"/>
      <c r="D40" s="126"/>
      <c r="E40" s="126"/>
      <c r="F40" s="126"/>
      <c r="G40" s="126"/>
      <c r="H40" s="126"/>
      <c r="I40" s="126"/>
      <c r="J40" s="126"/>
      <c r="K40" s="126"/>
      <c r="L40" s="127"/>
      <c r="M40" s="127"/>
      <c r="N40" s="127"/>
      <c r="O40" s="130" t="s">
        <v>425</v>
      </c>
      <c r="P40" s="130"/>
      <c r="Q40" s="130"/>
      <c r="R40" s="130"/>
      <c r="S40" s="130"/>
      <c r="T40" s="130">
        <v>0</v>
      </c>
      <c r="U40" s="130"/>
      <c r="V40" s="130"/>
      <c r="W40" s="131">
        <v>0</v>
      </c>
      <c r="X40" s="131"/>
      <c r="Y40" s="131"/>
      <c r="Z40" s="131"/>
      <c r="AA40" s="113"/>
    </row>
    <row r="41" spans="1:27" ht="10" customHeight="1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</row>
    <row r="42" spans="1:27" s="139" customFormat="1" ht="12" customHeight="1">
      <c r="A42" s="138"/>
      <c r="B42" s="138"/>
      <c r="C42" s="138"/>
      <c r="D42" s="153" t="s">
        <v>114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42">
        <f>W12+W18+W24+W30+W36</f>
        <v>0</v>
      </c>
      <c r="X42" s="142"/>
      <c r="Y42" s="142"/>
      <c r="Z42" s="149"/>
      <c r="AA42" s="138"/>
    </row>
    <row r="43" spans="1:27" ht="12" customHeight="1">
      <c r="A43" s="113"/>
      <c r="B43" s="113"/>
      <c r="C43" s="113"/>
      <c r="D43" s="154" t="s">
        <v>125</v>
      </c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48"/>
      <c r="X43" s="148"/>
      <c r="Y43" s="148"/>
      <c r="Z43" s="150"/>
      <c r="AA43" s="113"/>
    </row>
    <row r="44" spans="1:27" ht="12" customHeight="1">
      <c r="A44" s="113"/>
      <c r="B44" s="113"/>
      <c r="C44" s="113"/>
      <c r="D44" s="154" t="str">
        <f>CONCATENATE("  ","Contributie asiguratori ")</f>
        <v xml:space="preserve">  Contributie asiguratori </v>
      </c>
      <c r="E44" s="154"/>
      <c r="F44" s="154"/>
      <c r="G44" s="154"/>
      <c r="H44" s="154"/>
      <c r="I44" s="144">
        <v>2.5000000000000001E-2</v>
      </c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2">
        <f>I44*(W14+W20+W26+W32+W38)</f>
        <v>0</v>
      </c>
      <c r="X44" s="142"/>
      <c r="Y44" s="142"/>
      <c r="Z44" s="150"/>
      <c r="AA44" s="113"/>
    </row>
    <row r="45" spans="1:27" ht="12" customHeight="1">
      <c r="A45" s="113"/>
      <c r="B45" s="113"/>
      <c r="C45" s="113"/>
      <c r="D45" s="153" t="s">
        <v>430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42">
        <f>W42+W44</f>
        <v>0</v>
      </c>
      <c r="X45" s="142"/>
      <c r="Y45" s="142"/>
      <c r="Z45" s="150"/>
      <c r="AA45" s="113"/>
    </row>
    <row r="46" spans="1:27" ht="12" customHeight="1">
      <c r="A46" s="113"/>
      <c r="B46" s="113"/>
      <c r="C46" s="113"/>
      <c r="D46" s="154" t="s">
        <v>437</v>
      </c>
      <c r="E46" s="154"/>
      <c r="F46" s="154"/>
      <c r="G46" s="154"/>
      <c r="H46" s="154"/>
      <c r="I46" s="146">
        <v>0</v>
      </c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2">
        <f>W45*I46</f>
        <v>0</v>
      </c>
      <c r="X46" s="142"/>
      <c r="Y46" s="142"/>
      <c r="Z46" s="150"/>
      <c r="AA46" s="113"/>
    </row>
    <row r="47" spans="1:27" ht="12" customHeight="1">
      <c r="A47" s="113"/>
      <c r="B47" s="113"/>
      <c r="C47" s="113"/>
      <c r="D47" s="154" t="s">
        <v>438</v>
      </c>
      <c r="E47" s="154"/>
      <c r="F47" s="154"/>
      <c r="G47" s="154"/>
      <c r="H47" s="154"/>
      <c r="I47" s="146">
        <v>0</v>
      </c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2">
        <f>(W45+W46)*I47</f>
        <v>0</v>
      </c>
      <c r="X47" s="142"/>
      <c r="Y47" s="142"/>
      <c r="Z47" s="150"/>
      <c r="AA47" s="113"/>
    </row>
    <row r="48" spans="1:27" ht="12" customHeight="1">
      <c r="A48" s="113"/>
      <c r="B48" s="113"/>
      <c r="C48" s="113"/>
      <c r="D48" s="153" t="s">
        <v>9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42">
        <f>W45+W46+W47</f>
        <v>0</v>
      </c>
      <c r="X48" s="142"/>
      <c r="Y48" s="142"/>
      <c r="Z48" s="150"/>
      <c r="AA48" s="113"/>
    </row>
    <row r="49" spans="1:27" ht="12" customHeight="1">
      <c r="A49" s="113"/>
      <c r="B49" s="113"/>
      <c r="C49" s="113"/>
      <c r="D49" s="145" t="s">
        <v>439</v>
      </c>
      <c r="E49" s="143"/>
      <c r="F49" s="143"/>
      <c r="G49" s="143"/>
      <c r="H49" s="143"/>
      <c r="I49" s="146">
        <v>0</v>
      </c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2">
        <f>W48*I49</f>
        <v>0</v>
      </c>
      <c r="X49" s="142"/>
      <c r="Y49" s="142"/>
      <c r="Z49" s="151"/>
      <c r="AA49" s="113"/>
    </row>
    <row r="50" spans="1:27" ht="12" customHeight="1">
      <c r="A50" s="113"/>
      <c r="B50" s="113"/>
      <c r="C50" s="113"/>
      <c r="D50" s="153" t="s">
        <v>440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42">
        <f>W48+W49</f>
        <v>0</v>
      </c>
      <c r="X50" s="142">
        <f>W48+X49</f>
        <v>0</v>
      </c>
      <c r="Y50" s="142"/>
      <c r="Z50" s="152"/>
      <c r="AA50" s="113"/>
    </row>
    <row r="51" spans="1:27" ht="12" customHeight="1">
      <c r="A51" s="113"/>
      <c r="B51" s="113"/>
      <c r="C51" s="113"/>
      <c r="D51" s="154" t="s">
        <v>441</v>
      </c>
      <c r="E51" s="154"/>
      <c r="F51" s="154"/>
      <c r="G51" s="154"/>
      <c r="H51" s="154"/>
      <c r="I51" s="147">
        <v>0.19</v>
      </c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2">
        <f>W50*I51</f>
        <v>0</v>
      </c>
      <c r="X51" s="142">
        <f>X50*I51</f>
        <v>0</v>
      </c>
      <c r="Y51" s="142"/>
      <c r="Z51" s="152"/>
      <c r="AA51" s="113"/>
    </row>
    <row r="52" spans="1:27" s="139" customFormat="1" ht="12" customHeight="1">
      <c r="A52" s="138"/>
      <c r="B52" s="138"/>
      <c r="C52" s="138"/>
      <c r="D52" s="153" t="s">
        <v>442</v>
      </c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42">
        <f>W50+W51</f>
        <v>0</v>
      </c>
      <c r="X52" s="142">
        <f>X50+X51</f>
        <v>0</v>
      </c>
      <c r="Y52" s="142"/>
      <c r="Z52" s="152"/>
      <c r="AA52" s="138"/>
    </row>
    <row r="53" spans="1:27" ht="10" customHeight="1">
      <c r="A53" s="113"/>
      <c r="B53" s="113"/>
      <c r="C53" s="113"/>
      <c r="D53" s="137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41"/>
      <c r="Y53" s="141"/>
      <c r="Z53" s="141"/>
      <c r="AA53" s="113"/>
    </row>
  </sheetData>
  <mergeCells count="164">
    <mergeCell ref="W52:Y52"/>
    <mergeCell ref="D52:V52"/>
    <mergeCell ref="D50:V50"/>
    <mergeCell ref="D51:H51"/>
    <mergeCell ref="J51:V51"/>
    <mergeCell ref="W49:Y49"/>
    <mergeCell ref="W50:Y50"/>
    <mergeCell ref="W51:Y51"/>
    <mergeCell ref="D46:H46"/>
    <mergeCell ref="D47:H47"/>
    <mergeCell ref="D48:V48"/>
    <mergeCell ref="J46:V46"/>
    <mergeCell ref="J47:V47"/>
    <mergeCell ref="J49:V49"/>
    <mergeCell ref="J44:V44"/>
    <mergeCell ref="W43:Y43"/>
    <mergeCell ref="D45:V45"/>
    <mergeCell ref="D42:V42"/>
    <mergeCell ref="D43:V43"/>
    <mergeCell ref="D44:H44"/>
    <mergeCell ref="W42:Y42"/>
    <mergeCell ref="W44:Y44"/>
    <mergeCell ref="W45:Y45"/>
    <mergeCell ref="W46:Y46"/>
    <mergeCell ref="W47:Y47"/>
    <mergeCell ref="W48:Y48"/>
    <mergeCell ref="T38:V38"/>
    <mergeCell ref="W38:Z38"/>
    <mergeCell ref="O39:S39"/>
    <mergeCell ref="T39:V39"/>
    <mergeCell ref="W39:Z39"/>
    <mergeCell ref="O40:S40"/>
    <mergeCell ref="T40:V40"/>
    <mergeCell ref="W40:Z40"/>
    <mergeCell ref="B36:C40"/>
    <mergeCell ref="D36:K40"/>
    <mergeCell ref="L36:N40"/>
    <mergeCell ref="O36:S36"/>
    <mergeCell ref="T36:V36"/>
    <mergeCell ref="W36:Z36"/>
    <mergeCell ref="O37:S37"/>
    <mergeCell ref="T37:V37"/>
    <mergeCell ref="W37:Z37"/>
    <mergeCell ref="O38:S38"/>
    <mergeCell ref="B35:C35"/>
    <mergeCell ref="D35:K35"/>
    <mergeCell ref="L35:N35"/>
    <mergeCell ref="O35:S35"/>
    <mergeCell ref="T35:V35"/>
    <mergeCell ref="W35:Z35"/>
    <mergeCell ref="T32:V32"/>
    <mergeCell ref="W32:Z32"/>
    <mergeCell ref="O33:S33"/>
    <mergeCell ref="T33:V33"/>
    <mergeCell ref="W33:Z33"/>
    <mergeCell ref="O34:S34"/>
    <mergeCell ref="T34:V34"/>
    <mergeCell ref="W34:Z34"/>
    <mergeCell ref="B30:C34"/>
    <mergeCell ref="D30:K34"/>
    <mergeCell ref="L30:N34"/>
    <mergeCell ref="O30:S30"/>
    <mergeCell ref="T30:V30"/>
    <mergeCell ref="W30:Z30"/>
    <mergeCell ref="O31:S31"/>
    <mergeCell ref="T31:V31"/>
    <mergeCell ref="W31:Z31"/>
    <mergeCell ref="O32:S32"/>
    <mergeCell ref="B29:C29"/>
    <mergeCell ref="D29:K29"/>
    <mergeCell ref="L29:N29"/>
    <mergeCell ref="O29:S29"/>
    <mergeCell ref="T29:V29"/>
    <mergeCell ref="W29:Z29"/>
    <mergeCell ref="T26:V26"/>
    <mergeCell ref="W26:Z26"/>
    <mergeCell ref="O27:S27"/>
    <mergeCell ref="T27:V27"/>
    <mergeCell ref="W27:Z27"/>
    <mergeCell ref="O28:S28"/>
    <mergeCell ref="T28:V28"/>
    <mergeCell ref="W28:Z28"/>
    <mergeCell ref="B24:C28"/>
    <mergeCell ref="D24:K28"/>
    <mergeCell ref="L24:N28"/>
    <mergeCell ref="O24:S24"/>
    <mergeCell ref="T24:V24"/>
    <mergeCell ref="W24:Z24"/>
    <mergeCell ref="O25:S25"/>
    <mergeCell ref="T25:V25"/>
    <mergeCell ref="W25:Z25"/>
    <mergeCell ref="O26:S26"/>
    <mergeCell ref="B23:C23"/>
    <mergeCell ref="D23:K23"/>
    <mergeCell ref="L23:N23"/>
    <mergeCell ref="O23:S23"/>
    <mergeCell ref="T23:V23"/>
    <mergeCell ref="W23:Z23"/>
    <mergeCell ref="T20:V20"/>
    <mergeCell ref="W20:Z20"/>
    <mergeCell ref="O21:S21"/>
    <mergeCell ref="T21:V21"/>
    <mergeCell ref="W21:Z21"/>
    <mergeCell ref="O22:S22"/>
    <mergeCell ref="T22:V22"/>
    <mergeCell ref="W22:Z22"/>
    <mergeCell ref="B18:C22"/>
    <mergeCell ref="D18:K22"/>
    <mergeCell ref="L18:N22"/>
    <mergeCell ref="O18:S18"/>
    <mergeCell ref="T18:V18"/>
    <mergeCell ref="W18:Z18"/>
    <mergeCell ref="O19:S19"/>
    <mergeCell ref="T19:V19"/>
    <mergeCell ref="W19:Z19"/>
    <mergeCell ref="O20:S20"/>
    <mergeCell ref="B17:C17"/>
    <mergeCell ref="D17:K17"/>
    <mergeCell ref="L17:N17"/>
    <mergeCell ref="O17:S17"/>
    <mergeCell ref="T17:V17"/>
    <mergeCell ref="W17:Z17"/>
    <mergeCell ref="T14:V14"/>
    <mergeCell ref="W14:Z14"/>
    <mergeCell ref="O15:S15"/>
    <mergeCell ref="T15:V15"/>
    <mergeCell ref="W15:Z15"/>
    <mergeCell ref="O16:S16"/>
    <mergeCell ref="T16:V16"/>
    <mergeCell ref="W16:Z16"/>
    <mergeCell ref="B12:C16"/>
    <mergeCell ref="D12:K16"/>
    <mergeCell ref="L12:N16"/>
    <mergeCell ref="O12:S12"/>
    <mergeCell ref="T12:V12"/>
    <mergeCell ref="W12:Z12"/>
    <mergeCell ref="O13:S13"/>
    <mergeCell ref="T13:V13"/>
    <mergeCell ref="W13:Z13"/>
    <mergeCell ref="O14:S14"/>
    <mergeCell ref="B11:C11"/>
    <mergeCell ref="D11:K11"/>
    <mergeCell ref="L11:N11"/>
    <mergeCell ref="O11:S11"/>
    <mergeCell ref="T11:V11"/>
    <mergeCell ref="W11:Z11"/>
    <mergeCell ref="B7:Z7"/>
    <mergeCell ref="B9:S9"/>
    <mergeCell ref="T9:Z9"/>
    <mergeCell ref="B10:C10"/>
    <mergeCell ref="D10:K10"/>
    <mergeCell ref="L10:N10"/>
    <mergeCell ref="O10:S10"/>
    <mergeCell ref="T10:V10"/>
    <mergeCell ref="W10:Z10"/>
    <mergeCell ref="B2:D2"/>
    <mergeCell ref="E2:Q2"/>
    <mergeCell ref="R2:Z5"/>
    <mergeCell ref="B3:D3"/>
    <mergeCell ref="E3:Q3"/>
    <mergeCell ref="B4:D4"/>
    <mergeCell ref="E4:Q4"/>
    <mergeCell ref="B5:D5"/>
    <mergeCell ref="E5:Q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C26A4-5C8A-47C0-A754-4379D8D21F22}">
  <dimension ref="A1:AA40"/>
  <sheetViews>
    <sheetView topLeftCell="A27" workbookViewId="0">
      <selection activeCell="A30" sqref="A30:XFD40"/>
    </sheetView>
  </sheetViews>
  <sheetFormatPr defaultRowHeight="14.5"/>
  <cols>
    <col min="1" max="1" width="3.453125" customWidth="1"/>
    <col min="2" max="2" width="5" customWidth="1"/>
    <col min="3" max="3" width="0.7265625" customWidth="1"/>
    <col min="4" max="4" width="6" customWidth="1"/>
    <col min="5" max="5" width="13.453125" customWidth="1"/>
    <col min="6" max="6" width="5" customWidth="1"/>
    <col min="7" max="7" width="3.453125" customWidth="1"/>
    <col min="8" max="8" width="1.7265625" customWidth="1"/>
    <col min="9" max="9" width="11.7265625" customWidth="1"/>
    <col min="10" max="10" width="0.81640625" customWidth="1"/>
    <col min="11" max="11" width="3.81640625" customWidth="1"/>
    <col min="12" max="12" width="3.7265625" customWidth="1"/>
    <col min="13" max="13" width="0.81640625" customWidth="1"/>
    <col min="14" max="14" width="2.1796875" customWidth="1"/>
    <col min="15" max="15" width="0.26953125" customWidth="1"/>
    <col min="16" max="16" width="1.7265625" customWidth="1"/>
    <col min="17" max="17" width="5" customWidth="1"/>
    <col min="18" max="19" width="1.7265625" customWidth="1"/>
    <col min="20" max="21" width="3.453125" customWidth="1"/>
    <col min="22" max="23" width="5" customWidth="1"/>
    <col min="24" max="25" width="3.453125" customWidth="1"/>
    <col min="26" max="26" width="0.81640625" customWidth="1"/>
    <col min="27" max="27" width="3.453125" customWidth="1"/>
    <col min="257" max="257" width="3.453125" customWidth="1"/>
    <col min="258" max="258" width="5" customWidth="1"/>
    <col min="259" max="259" width="0.7265625" customWidth="1"/>
    <col min="260" max="260" width="6" customWidth="1"/>
    <col min="261" max="261" width="13.453125" customWidth="1"/>
    <col min="262" max="262" width="5" customWidth="1"/>
    <col min="263" max="263" width="3.453125" customWidth="1"/>
    <col min="264" max="264" width="1.7265625" customWidth="1"/>
    <col min="265" max="265" width="11.7265625" customWidth="1"/>
    <col min="266" max="266" width="0.81640625" customWidth="1"/>
    <col min="267" max="267" width="3.81640625" customWidth="1"/>
    <col min="268" max="268" width="3.7265625" customWidth="1"/>
    <col min="269" max="269" width="0.81640625" customWidth="1"/>
    <col min="270" max="270" width="2.1796875" customWidth="1"/>
    <col min="271" max="271" width="0.26953125" customWidth="1"/>
    <col min="272" max="272" width="1.7265625" customWidth="1"/>
    <col min="273" max="273" width="5" customWidth="1"/>
    <col min="274" max="275" width="1.7265625" customWidth="1"/>
    <col min="276" max="277" width="3.453125" customWidth="1"/>
    <col min="278" max="279" width="5" customWidth="1"/>
    <col min="280" max="281" width="3.453125" customWidth="1"/>
    <col min="282" max="282" width="0.81640625" customWidth="1"/>
    <col min="283" max="283" width="3.453125" customWidth="1"/>
    <col min="513" max="513" width="3.453125" customWidth="1"/>
    <col min="514" max="514" width="5" customWidth="1"/>
    <col min="515" max="515" width="0.7265625" customWidth="1"/>
    <col min="516" max="516" width="6" customWidth="1"/>
    <col min="517" max="517" width="13.453125" customWidth="1"/>
    <col min="518" max="518" width="5" customWidth="1"/>
    <col min="519" max="519" width="3.453125" customWidth="1"/>
    <col min="520" max="520" width="1.7265625" customWidth="1"/>
    <col min="521" max="521" width="11.7265625" customWidth="1"/>
    <col min="522" max="522" width="0.81640625" customWidth="1"/>
    <col min="523" max="523" width="3.81640625" customWidth="1"/>
    <col min="524" max="524" width="3.7265625" customWidth="1"/>
    <col min="525" max="525" width="0.81640625" customWidth="1"/>
    <col min="526" max="526" width="2.1796875" customWidth="1"/>
    <col min="527" max="527" width="0.26953125" customWidth="1"/>
    <col min="528" max="528" width="1.7265625" customWidth="1"/>
    <col min="529" max="529" width="5" customWidth="1"/>
    <col min="530" max="531" width="1.7265625" customWidth="1"/>
    <col min="532" max="533" width="3.453125" customWidth="1"/>
    <col min="534" max="535" width="5" customWidth="1"/>
    <col min="536" max="537" width="3.453125" customWidth="1"/>
    <col min="538" max="538" width="0.81640625" customWidth="1"/>
    <col min="539" max="539" width="3.453125" customWidth="1"/>
    <col min="769" max="769" width="3.453125" customWidth="1"/>
    <col min="770" max="770" width="5" customWidth="1"/>
    <col min="771" max="771" width="0.7265625" customWidth="1"/>
    <col min="772" max="772" width="6" customWidth="1"/>
    <col min="773" max="773" width="13.453125" customWidth="1"/>
    <col min="774" max="774" width="5" customWidth="1"/>
    <col min="775" max="775" width="3.453125" customWidth="1"/>
    <col min="776" max="776" width="1.7265625" customWidth="1"/>
    <col min="777" max="777" width="11.7265625" customWidth="1"/>
    <col min="778" max="778" width="0.81640625" customWidth="1"/>
    <col min="779" max="779" width="3.81640625" customWidth="1"/>
    <col min="780" max="780" width="3.7265625" customWidth="1"/>
    <col min="781" max="781" width="0.81640625" customWidth="1"/>
    <col min="782" max="782" width="2.1796875" customWidth="1"/>
    <col min="783" max="783" width="0.26953125" customWidth="1"/>
    <col min="784" max="784" width="1.7265625" customWidth="1"/>
    <col min="785" max="785" width="5" customWidth="1"/>
    <col min="786" max="787" width="1.7265625" customWidth="1"/>
    <col min="788" max="789" width="3.453125" customWidth="1"/>
    <col min="790" max="791" width="5" customWidth="1"/>
    <col min="792" max="793" width="3.453125" customWidth="1"/>
    <col min="794" max="794" width="0.81640625" customWidth="1"/>
    <col min="795" max="795" width="3.453125" customWidth="1"/>
    <col min="1025" max="1025" width="3.453125" customWidth="1"/>
    <col min="1026" max="1026" width="5" customWidth="1"/>
    <col min="1027" max="1027" width="0.7265625" customWidth="1"/>
    <col min="1028" max="1028" width="6" customWidth="1"/>
    <col min="1029" max="1029" width="13.453125" customWidth="1"/>
    <col min="1030" max="1030" width="5" customWidth="1"/>
    <col min="1031" max="1031" width="3.453125" customWidth="1"/>
    <col min="1032" max="1032" width="1.7265625" customWidth="1"/>
    <col min="1033" max="1033" width="11.7265625" customWidth="1"/>
    <col min="1034" max="1034" width="0.81640625" customWidth="1"/>
    <col min="1035" max="1035" width="3.81640625" customWidth="1"/>
    <col min="1036" max="1036" width="3.7265625" customWidth="1"/>
    <col min="1037" max="1037" width="0.81640625" customWidth="1"/>
    <col min="1038" max="1038" width="2.1796875" customWidth="1"/>
    <col min="1039" max="1039" width="0.26953125" customWidth="1"/>
    <col min="1040" max="1040" width="1.7265625" customWidth="1"/>
    <col min="1041" max="1041" width="5" customWidth="1"/>
    <col min="1042" max="1043" width="1.7265625" customWidth="1"/>
    <col min="1044" max="1045" width="3.453125" customWidth="1"/>
    <col min="1046" max="1047" width="5" customWidth="1"/>
    <col min="1048" max="1049" width="3.453125" customWidth="1"/>
    <col min="1050" max="1050" width="0.81640625" customWidth="1"/>
    <col min="1051" max="1051" width="3.453125" customWidth="1"/>
    <col min="1281" max="1281" width="3.453125" customWidth="1"/>
    <col min="1282" max="1282" width="5" customWidth="1"/>
    <col min="1283" max="1283" width="0.7265625" customWidth="1"/>
    <col min="1284" max="1284" width="6" customWidth="1"/>
    <col min="1285" max="1285" width="13.453125" customWidth="1"/>
    <col min="1286" max="1286" width="5" customWidth="1"/>
    <col min="1287" max="1287" width="3.453125" customWidth="1"/>
    <col min="1288" max="1288" width="1.7265625" customWidth="1"/>
    <col min="1289" max="1289" width="11.7265625" customWidth="1"/>
    <col min="1290" max="1290" width="0.81640625" customWidth="1"/>
    <col min="1291" max="1291" width="3.81640625" customWidth="1"/>
    <col min="1292" max="1292" width="3.7265625" customWidth="1"/>
    <col min="1293" max="1293" width="0.81640625" customWidth="1"/>
    <col min="1294" max="1294" width="2.1796875" customWidth="1"/>
    <col min="1295" max="1295" width="0.26953125" customWidth="1"/>
    <col min="1296" max="1296" width="1.7265625" customWidth="1"/>
    <col min="1297" max="1297" width="5" customWidth="1"/>
    <col min="1298" max="1299" width="1.7265625" customWidth="1"/>
    <col min="1300" max="1301" width="3.453125" customWidth="1"/>
    <col min="1302" max="1303" width="5" customWidth="1"/>
    <col min="1304" max="1305" width="3.453125" customWidth="1"/>
    <col min="1306" max="1306" width="0.81640625" customWidth="1"/>
    <col min="1307" max="1307" width="3.453125" customWidth="1"/>
    <col min="1537" max="1537" width="3.453125" customWidth="1"/>
    <col min="1538" max="1538" width="5" customWidth="1"/>
    <col min="1539" max="1539" width="0.7265625" customWidth="1"/>
    <col min="1540" max="1540" width="6" customWidth="1"/>
    <col min="1541" max="1541" width="13.453125" customWidth="1"/>
    <col min="1542" max="1542" width="5" customWidth="1"/>
    <col min="1543" max="1543" width="3.453125" customWidth="1"/>
    <col min="1544" max="1544" width="1.7265625" customWidth="1"/>
    <col min="1545" max="1545" width="11.7265625" customWidth="1"/>
    <col min="1546" max="1546" width="0.81640625" customWidth="1"/>
    <col min="1547" max="1547" width="3.81640625" customWidth="1"/>
    <col min="1548" max="1548" width="3.7265625" customWidth="1"/>
    <col min="1549" max="1549" width="0.81640625" customWidth="1"/>
    <col min="1550" max="1550" width="2.1796875" customWidth="1"/>
    <col min="1551" max="1551" width="0.26953125" customWidth="1"/>
    <col min="1552" max="1552" width="1.7265625" customWidth="1"/>
    <col min="1553" max="1553" width="5" customWidth="1"/>
    <col min="1554" max="1555" width="1.7265625" customWidth="1"/>
    <col min="1556" max="1557" width="3.453125" customWidth="1"/>
    <col min="1558" max="1559" width="5" customWidth="1"/>
    <col min="1560" max="1561" width="3.453125" customWidth="1"/>
    <col min="1562" max="1562" width="0.81640625" customWidth="1"/>
    <col min="1563" max="1563" width="3.453125" customWidth="1"/>
    <col min="1793" max="1793" width="3.453125" customWidth="1"/>
    <col min="1794" max="1794" width="5" customWidth="1"/>
    <col min="1795" max="1795" width="0.7265625" customWidth="1"/>
    <col min="1796" max="1796" width="6" customWidth="1"/>
    <col min="1797" max="1797" width="13.453125" customWidth="1"/>
    <col min="1798" max="1798" width="5" customWidth="1"/>
    <col min="1799" max="1799" width="3.453125" customWidth="1"/>
    <col min="1800" max="1800" width="1.7265625" customWidth="1"/>
    <col min="1801" max="1801" width="11.7265625" customWidth="1"/>
    <col min="1802" max="1802" width="0.81640625" customWidth="1"/>
    <col min="1803" max="1803" width="3.81640625" customWidth="1"/>
    <col min="1804" max="1804" width="3.7265625" customWidth="1"/>
    <col min="1805" max="1805" width="0.81640625" customWidth="1"/>
    <col min="1806" max="1806" width="2.1796875" customWidth="1"/>
    <col min="1807" max="1807" width="0.26953125" customWidth="1"/>
    <col min="1808" max="1808" width="1.7265625" customWidth="1"/>
    <col min="1809" max="1809" width="5" customWidth="1"/>
    <col min="1810" max="1811" width="1.7265625" customWidth="1"/>
    <col min="1812" max="1813" width="3.453125" customWidth="1"/>
    <col min="1814" max="1815" width="5" customWidth="1"/>
    <col min="1816" max="1817" width="3.453125" customWidth="1"/>
    <col min="1818" max="1818" width="0.81640625" customWidth="1"/>
    <col min="1819" max="1819" width="3.453125" customWidth="1"/>
    <col min="2049" max="2049" width="3.453125" customWidth="1"/>
    <col min="2050" max="2050" width="5" customWidth="1"/>
    <col min="2051" max="2051" width="0.7265625" customWidth="1"/>
    <col min="2052" max="2052" width="6" customWidth="1"/>
    <col min="2053" max="2053" width="13.453125" customWidth="1"/>
    <col min="2054" max="2054" width="5" customWidth="1"/>
    <col min="2055" max="2055" width="3.453125" customWidth="1"/>
    <col min="2056" max="2056" width="1.7265625" customWidth="1"/>
    <col min="2057" max="2057" width="11.7265625" customWidth="1"/>
    <col min="2058" max="2058" width="0.81640625" customWidth="1"/>
    <col min="2059" max="2059" width="3.81640625" customWidth="1"/>
    <col min="2060" max="2060" width="3.7265625" customWidth="1"/>
    <col min="2061" max="2061" width="0.81640625" customWidth="1"/>
    <col min="2062" max="2062" width="2.1796875" customWidth="1"/>
    <col min="2063" max="2063" width="0.26953125" customWidth="1"/>
    <col min="2064" max="2064" width="1.7265625" customWidth="1"/>
    <col min="2065" max="2065" width="5" customWidth="1"/>
    <col min="2066" max="2067" width="1.7265625" customWidth="1"/>
    <col min="2068" max="2069" width="3.453125" customWidth="1"/>
    <col min="2070" max="2071" width="5" customWidth="1"/>
    <col min="2072" max="2073" width="3.453125" customWidth="1"/>
    <col min="2074" max="2074" width="0.81640625" customWidth="1"/>
    <col min="2075" max="2075" width="3.453125" customWidth="1"/>
    <col min="2305" max="2305" width="3.453125" customWidth="1"/>
    <col min="2306" max="2306" width="5" customWidth="1"/>
    <col min="2307" max="2307" width="0.7265625" customWidth="1"/>
    <col min="2308" max="2308" width="6" customWidth="1"/>
    <col min="2309" max="2309" width="13.453125" customWidth="1"/>
    <col min="2310" max="2310" width="5" customWidth="1"/>
    <col min="2311" max="2311" width="3.453125" customWidth="1"/>
    <col min="2312" max="2312" width="1.7265625" customWidth="1"/>
    <col min="2313" max="2313" width="11.7265625" customWidth="1"/>
    <col min="2314" max="2314" width="0.81640625" customWidth="1"/>
    <col min="2315" max="2315" width="3.81640625" customWidth="1"/>
    <col min="2316" max="2316" width="3.7265625" customWidth="1"/>
    <col min="2317" max="2317" width="0.81640625" customWidth="1"/>
    <col min="2318" max="2318" width="2.1796875" customWidth="1"/>
    <col min="2319" max="2319" width="0.26953125" customWidth="1"/>
    <col min="2320" max="2320" width="1.7265625" customWidth="1"/>
    <col min="2321" max="2321" width="5" customWidth="1"/>
    <col min="2322" max="2323" width="1.7265625" customWidth="1"/>
    <col min="2324" max="2325" width="3.453125" customWidth="1"/>
    <col min="2326" max="2327" width="5" customWidth="1"/>
    <col min="2328" max="2329" width="3.453125" customWidth="1"/>
    <col min="2330" max="2330" width="0.81640625" customWidth="1"/>
    <col min="2331" max="2331" width="3.453125" customWidth="1"/>
    <col min="2561" max="2561" width="3.453125" customWidth="1"/>
    <col min="2562" max="2562" width="5" customWidth="1"/>
    <col min="2563" max="2563" width="0.7265625" customWidth="1"/>
    <col min="2564" max="2564" width="6" customWidth="1"/>
    <col min="2565" max="2565" width="13.453125" customWidth="1"/>
    <col min="2566" max="2566" width="5" customWidth="1"/>
    <col min="2567" max="2567" width="3.453125" customWidth="1"/>
    <col min="2568" max="2568" width="1.7265625" customWidth="1"/>
    <col min="2569" max="2569" width="11.7265625" customWidth="1"/>
    <col min="2570" max="2570" width="0.81640625" customWidth="1"/>
    <col min="2571" max="2571" width="3.81640625" customWidth="1"/>
    <col min="2572" max="2572" width="3.7265625" customWidth="1"/>
    <col min="2573" max="2573" width="0.81640625" customWidth="1"/>
    <col min="2574" max="2574" width="2.1796875" customWidth="1"/>
    <col min="2575" max="2575" width="0.26953125" customWidth="1"/>
    <col min="2576" max="2576" width="1.7265625" customWidth="1"/>
    <col min="2577" max="2577" width="5" customWidth="1"/>
    <col min="2578" max="2579" width="1.7265625" customWidth="1"/>
    <col min="2580" max="2581" width="3.453125" customWidth="1"/>
    <col min="2582" max="2583" width="5" customWidth="1"/>
    <col min="2584" max="2585" width="3.453125" customWidth="1"/>
    <col min="2586" max="2586" width="0.81640625" customWidth="1"/>
    <col min="2587" max="2587" width="3.453125" customWidth="1"/>
    <col min="2817" max="2817" width="3.453125" customWidth="1"/>
    <col min="2818" max="2818" width="5" customWidth="1"/>
    <col min="2819" max="2819" width="0.7265625" customWidth="1"/>
    <col min="2820" max="2820" width="6" customWidth="1"/>
    <col min="2821" max="2821" width="13.453125" customWidth="1"/>
    <col min="2822" max="2822" width="5" customWidth="1"/>
    <col min="2823" max="2823" width="3.453125" customWidth="1"/>
    <col min="2824" max="2824" width="1.7265625" customWidth="1"/>
    <col min="2825" max="2825" width="11.7265625" customWidth="1"/>
    <col min="2826" max="2826" width="0.81640625" customWidth="1"/>
    <col min="2827" max="2827" width="3.81640625" customWidth="1"/>
    <col min="2828" max="2828" width="3.7265625" customWidth="1"/>
    <col min="2829" max="2829" width="0.81640625" customWidth="1"/>
    <col min="2830" max="2830" width="2.1796875" customWidth="1"/>
    <col min="2831" max="2831" width="0.26953125" customWidth="1"/>
    <col min="2832" max="2832" width="1.7265625" customWidth="1"/>
    <col min="2833" max="2833" width="5" customWidth="1"/>
    <col min="2834" max="2835" width="1.7265625" customWidth="1"/>
    <col min="2836" max="2837" width="3.453125" customWidth="1"/>
    <col min="2838" max="2839" width="5" customWidth="1"/>
    <col min="2840" max="2841" width="3.453125" customWidth="1"/>
    <col min="2842" max="2842" width="0.81640625" customWidth="1"/>
    <col min="2843" max="2843" width="3.453125" customWidth="1"/>
    <col min="3073" max="3073" width="3.453125" customWidth="1"/>
    <col min="3074" max="3074" width="5" customWidth="1"/>
    <col min="3075" max="3075" width="0.7265625" customWidth="1"/>
    <col min="3076" max="3076" width="6" customWidth="1"/>
    <col min="3077" max="3077" width="13.453125" customWidth="1"/>
    <col min="3078" max="3078" width="5" customWidth="1"/>
    <col min="3079" max="3079" width="3.453125" customWidth="1"/>
    <col min="3080" max="3080" width="1.7265625" customWidth="1"/>
    <col min="3081" max="3081" width="11.7265625" customWidth="1"/>
    <col min="3082" max="3082" width="0.81640625" customWidth="1"/>
    <col min="3083" max="3083" width="3.81640625" customWidth="1"/>
    <col min="3084" max="3084" width="3.7265625" customWidth="1"/>
    <col min="3085" max="3085" width="0.81640625" customWidth="1"/>
    <col min="3086" max="3086" width="2.1796875" customWidth="1"/>
    <col min="3087" max="3087" width="0.26953125" customWidth="1"/>
    <col min="3088" max="3088" width="1.7265625" customWidth="1"/>
    <col min="3089" max="3089" width="5" customWidth="1"/>
    <col min="3090" max="3091" width="1.7265625" customWidth="1"/>
    <col min="3092" max="3093" width="3.453125" customWidth="1"/>
    <col min="3094" max="3095" width="5" customWidth="1"/>
    <col min="3096" max="3097" width="3.453125" customWidth="1"/>
    <col min="3098" max="3098" width="0.81640625" customWidth="1"/>
    <col min="3099" max="3099" width="3.453125" customWidth="1"/>
    <col min="3329" max="3329" width="3.453125" customWidth="1"/>
    <col min="3330" max="3330" width="5" customWidth="1"/>
    <col min="3331" max="3331" width="0.7265625" customWidth="1"/>
    <col min="3332" max="3332" width="6" customWidth="1"/>
    <col min="3333" max="3333" width="13.453125" customWidth="1"/>
    <col min="3334" max="3334" width="5" customWidth="1"/>
    <col min="3335" max="3335" width="3.453125" customWidth="1"/>
    <col min="3336" max="3336" width="1.7265625" customWidth="1"/>
    <col min="3337" max="3337" width="11.7265625" customWidth="1"/>
    <col min="3338" max="3338" width="0.81640625" customWidth="1"/>
    <col min="3339" max="3339" width="3.81640625" customWidth="1"/>
    <col min="3340" max="3340" width="3.7265625" customWidth="1"/>
    <col min="3341" max="3341" width="0.81640625" customWidth="1"/>
    <col min="3342" max="3342" width="2.1796875" customWidth="1"/>
    <col min="3343" max="3343" width="0.26953125" customWidth="1"/>
    <col min="3344" max="3344" width="1.7265625" customWidth="1"/>
    <col min="3345" max="3345" width="5" customWidth="1"/>
    <col min="3346" max="3347" width="1.7265625" customWidth="1"/>
    <col min="3348" max="3349" width="3.453125" customWidth="1"/>
    <col min="3350" max="3351" width="5" customWidth="1"/>
    <col min="3352" max="3353" width="3.453125" customWidth="1"/>
    <col min="3354" max="3354" width="0.81640625" customWidth="1"/>
    <col min="3355" max="3355" width="3.453125" customWidth="1"/>
    <col min="3585" max="3585" width="3.453125" customWidth="1"/>
    <col min="3586" max="3586" width="5" customWidth="1"/>
    <col min="3587" max="3587" width="0.7265625" customWidth="1"/>
    <col min="3588" max="3588" width="6" customWidth="1"/>
    <col min="3589" max="3589" width="13.453125" customWidth="1"/>
    <col min="3590" max="3590" width="5" customWidth="1"/>
    <col min="3591" max="3591" width="3.453125" customWidth="1"/>
    <col min="3592" max="3592" width="1.7265625" customWidth="1"/>
    <col min="3593" max="3593" width="11.7265625" customWidth="1"/>
    <col min="3594" max="3594" width="0.81640625" customWidth="1"/>
    <col min="3595" max="3595" width="3.81640625" customWidth="1"/>
    <col min="3596" max="3596" width="3.7265625" customWidth="1"/>
    <col min="3597" max="3597" width="0.81640625" customWidth="1"/>
    <col min="3598" max="3598" width="2.1796875" customWidth="1"/>
    <col min="3599" max="3599" width="0.26953125" customWidth="1"/>
    <col min="3600" max="3600" width="1.7265625" customWidth="1"/>
    <col min="3601" max="3601" width="5" customWidth="1"/>
    <col min="3602" max="3603" width="1.7265625" customWidth="1"/>
    <col min="3604" max="3605" width="3.453125" customWidth="1"/>
    <col min="3606" max="3607" width="5" customWidth="1"/>
    <col min="3608" max="3609" width="3.453125" customWidth="1"/>
    <col min="3610" max="3610" width="0.81640625" customWidth="1"/>
    <col min="3611" max="3611" width="3.453125" customWidth="1"/>
    <col min="3841" max="3841" width="3.453125" customWidth="1"/>
    <col min="3842" max="3842" width="5" customWidth="1"/>
    <col min="3843" max="3843" width="0.7265625" customWidth="1"/>
    <col min="3844" max="3844" width="6" customWidth="1"/>
    <col min="3845" max="3845" width="13.453125" customWidth="1"/>
    <col min="3846" max="3846" width="5" customWidth="1"/>
    <col min="3847" max="3847" width="3.453125" customWidth="1"/>
    <col min="3848" max="3848" width="1.7265625" customWidth="1"/>
    <col min="3849" max="3849" width="11.7265625" customWidth="1"/>
    <col min="3850" max="3850" width="0.81640625" customWidth="1"/>
    <col min="3851" max="3851" width="3.81640625" customWidth="1"/>
    <col min="3852" max="3852" width="3.7265625" customWidth="1"/>
    <col min="3853" max="3853" width="0.81640625" customWidth="1"/>
    <col min="3854" max="3854" width="2.1796875" customWidth="1"/>
    <col min="3855" max="3855" width="0.26953125" customWidth="1"/>
    <col min="3856" max="3856" width="1.7265625" customWidth="1"/>
    <col min="3857" max="3857" width="5" customWidth="1"/>
    <col min="3858" max="3859" width="1.7265625" customWidth="1"/>
    <col min="3860" max="3861" width="3.453125" customWidth="1"/>
    <col min="3862" max="3863" width="5" customWidth="1"/>
    <col min="3864" max="3865" width="3.453125" customWidth="1"/>
    <col min="3866" max="3866" width="0.81640625" customWidth="1"/>
    <col min="3867" max="3867" width="3.453125" customWidth="1"/>
    <col min="4097" max="4097" width="3.453125" customWidth="1"/>
    <col min="4098" max="4098" width="5" customWidth="1"/>
    <col min="4099" max="4099" width="0.7265625" customWidth="1"/>
    <col min="4100" max="4100" width="6" customWidth="1"/>
    <col min="4101" max="4101" width="13.453125" customWidth="1"/>
    <col min="4102" max="4102" width="5" customWidth="1"/>
    <col min="4103" max="4103" width="3.453125" customWidth="1"/>
    <col min="4104" max="4104" width="1.7265625" customWidth="1"/>
    <col min="4105" max="4105" width="11.7265625" customWidth="1"/>
    <col min="4106" max="4106" width="0.81640625" customWidth="1"/>
    <col min="4107" max="4107" width="3.81640625" customWidth="1"/>
    <col min="4108" max="4108" width="3.7265625" customWidth="1"/>
    <col min="4109" max="4109" width="0.81640625" customWidth="1"/>
    <col min="4110" max="4110" width="2.1796875" customWidth="1"/>
    <col min="4111" max="4111" width="0.26953125" customWidth="1"/>
    <col min="4112" max="4112" width="1.7265625" customWidth="1"/>
    <col min="4113" max="4113" width="5" customWidth="1"/>
    <col min="4114" max="4115" width="1.7265625" customWidth="1"/>
    <col min="4116" max="4117" width="3.453125" customWidth="1"/>
    <col min="4118" max="4119" width="5" customWidth="1"/>
    <col min="4120" max="4121" width="3.453125" customWidth="1"/>
    <col min="4122" max="4122" width="0.81640625" customWidth="1"/>
    <col min="4123" max="4123" width="3.453125" customWidth="1"/>
    <col min="4353" max="4353" width="3.453125" customWidth="1"/>
    <col min="4354" max="4354" width="5" customWidth="1"/>
    <col min="4355" max="4355" width="0.7265625" customWidth="1"/>
    <col min="4356" max="4356" width="6" customWidth="1"/>
    <col min="4357" max="4357" width="13.453125" customWidth="1"/>
    <col min="4358" max="4358" width="5" customWidth="1"/>
    <col min="4359" max="4359" width="3.453125" customWidth="1"/>
    <col min="4360" max="4360" width="1.7265625" customWidth="1"/>
    <col min="4361" max="4361" width="11.7265625" customWidth="1"/>
    <col min="4362" max="4362" width="0.81640625" customWidth="1"/>
    <col min="4363" max="4363" width="3.81640625" customWidth="1"/>
    <col min="4364" max="4364" width="3.7265625" customWidth="1"/>
    <col min="4365" max="4365" width="0.81640625" customWidth="1"/>
    <col min="4366" max="4366" width="2.1796875" customWidth="1"/>
    <col min="4367" max="4367" width="0.26953125" customWidth="1"/>
    <col min="4368" max="4368" width="1.7265625" customWidth="1"/>
    <col min="4369" max="4369" width="5" customWidth="1"/>
    <col min="4370" max="4371" width="1.7265625" customWidth="1"/>
    <col min="4372" max="4373" width="3.453125" customWidth="1"/>
    <col min="4374" max="4375" width="5" customWidth="1"/>
    <col min="4376" max="4377" width="3.453125" customWidth="1"/>
    <col min="4378" max="4378" width="0.81640625" customWidth="1"/>
    <col min="4379" max="4379" width="3.453125" customWidth="1"/>
    <col min="4609" max="4609" width="3.453125" customWidth="1"/>
    <col min="4610" max="4610" width="5" customWidth="1"/>
    <col min="4611" max="4611" width="0.7265625" customWidth="1"/>
    <col min="4612" max="4612" width="6" customWidth="1"/>
    <col min="4613" max="4613" width="13.453125" customWidth="1"/>
    <col min="4614" max="4614" width="5" customWidth="1"/>
    <col min="4615" max="4615" width="3.453125" customWidth="1"/>
    <col min="4616" max="4616" width="1.7265625" customWidth="1"/>
    <col min="4617" max="4617" width="11.7265625" customWidth="1"/>
    <col min="4618" max="4618" width="0.81640625" customWidth="1"/>
    <col min="4619" max="4619" width="3.81640625" customWidth="1"/>
    <col min="4620" max="4620" width="3.7265625" customWidth="1"/>
    <col min="4621" max="4621" width="0.81640625" customWidth="1"/>
    <col min="4622" max="4622" width="2.1796875" customWidth="1"/>
    <col min="4623" max="4623" width="0.26953125" customWidth="1"/>
    <col min="4624" max="4624" width="1.7265625" customWidth="1"/>
    <col min="4625" max="4625" width="5" customWidth="1"/>
    <col min="4626" max="4627" width="1.7265625" customWidth="1"/>
    <col min="4628" max="4629" width="3.453125" customWidth="1"/>
    <col min="4630" max="4631" width="5" customWidth="1"/>
    <col min="4632" max="4633" width="3.453125" customWidth="1"/>
    <col min="4634" max="4634" width="0.81640625" customWidth="1"/>
    <col min="4635" max="4635" width="3.453125" customWidth="1"/>
    <col min="4865" max="4865" width="3.453125" customWidth="1"/>
    <col min="4866" max="4866" width="5" customWidth="1"/>
    <col min="4867" max="4867" width="0.7265625" customWidth="1"/>
    <col min="4868" max="4868" width="6" customWidth="1"/>
    <col min="4869" max="4869" width="13.453125" customWidth="1"/>
    <col min="4870" max="4870" width="5" customWidth="1"/>
    <col min="4871" max="4871" width="3.453125" customWidth="1"/>
    <col min="4872" max="4872" width="1.7265625" customWidth="1"/>
    <col min="4873" max="4873" width="11.7265625" customWidth="1"/>
    <col min="4874" max="4874" width="0.81640625" customWidth="1"/>
    <col min="4875" max="4875" width="3.81640625" customWidth="1"/>
    <col min="4876" max="4876" width="3.7265625" customWidth="1"/>
    <col min="4877" max="4877" width="0.81640625" customWidth="1"/>
    <col min="4878" max="4878" width="2.1796875" customWidth="1"/>
    <col min="4879" max="4879" width="0.26953125" customWidth="1"/>
    <col min="4880" max="4880" width="1.7265625" customWidth="1"/>
    <col min="4881" max="4881" width="5" customWidth="1"/>
    <col min="4882" max="4883" width="1.7265625" customWidth="1"/>
    <col min="4884" max="4885" width="3.453125" customWidth="1"/>
    <col min="4886" max="4887" width="5" customWidth="1"/>
    <col min="4888" max="4889" width="3.453125" customWidth="1"/>
    <col min="4890" max="4890" width="0.81640625" customWidth="1"/>
    <col min="4891" max="4891" width="3.453125" customWidth="1"/>
    <col min="5121" max="5121" width="3.453125" customWidth="1"/>
    <col min="5122" max="5122" width="5" customWidth="1"/>
    <col min="5123" max="5123" width="0.7265625" customWidth="1"/>
    <col min="5124" max="5124" width="6" customWidth="1"/>
    <col min="5125" max="5125" width="13.453125" customWidth="1"/>
    <col min="5126" max="5126" width="5" customWidth="1"/>
    <col min="5127" max="5127" width="3.453125" customWidth="1"/>
    <col min="5128" max="5128" width="1.7265625" customWidth="1"/>
    <col min="5129" max="5129" width="11.7265625" customWidth="1"/>
    <col min="5130" max="5130" width="0.81640625" customWidth="1"/>
    <col min="5131" max="5131" width="3.81640625" customWidth="1"/>
    <col min="5132" max="5132" width="3.7265625" customWidth="1"/>
    <col min="5133" max="5133" width="0.81640625" customWidth="1"/>
    <col min="5134" max="5134" width="2.1796875" customWidth="1"/>
    <col min="5135" max="5135" width="0.26953125" customWidth="1"/>
    <col min="5136" max="5136" width="1.7265625" customWidth="1"/>
    <col min="5137" max="5137" width="5" customWidth="1"/>
    <col min="5138" max="5139" width="1.7265625" customWidth="1"/>
    <col min="5140" max="5141" width="3.453125" customWidth="1"/>
    <col min="5142" max="5143" width="5" customWidth="1"/>
    <col min="5144" max="5145" width="3.453125" customWidth="1"/>
    <col min="5146" max="5146" width="0.81640625" customWidth="1"/>
    <col min="5147" max="5147" width="3.453125" customWidth="1"/>
    <col min="5377" max="5377" width="3.453125" customWidth="1"/>
    <col min="5378" max="5378" width="5" customWidth="1"/>
    <col min="5379" max="5379" width="0.7265625" customWidth="1"/>
    <col min="5380" max="5380" width="6" customWidth="1"/>
    <col min="5381" max="5381" width="13.453125" customWidth="1"/>
    <col min="5382" max="5382" width="5" customWidth="1"/>
    <col min="5383" max="5383" width="3.453125" customWidth="1"/>
    <col min="5384" max="5384" width="1.7265625" customWidth="1"/>
    <col min="5385" max="5385" width="11.7265625" customWidth="1"/>
    <col min="5386" max="5386" width="0.81640625" customWidth="1"/>
    <col min="5387" max="5387" width="3.81640625" customWidth="1"/>
    <col min="5388" max="5388" width="3.7265625" customWidth="1"/>
    <col min="5389" max="5389" width="0.81640625" customWidth="1"/>
    <col min="5390" max="5390" width="2.1796875" customWidth="1"/>
    <col min="5391" max="5391" width="0.26953125" customWidth="1"/>
    <col min="5392" max="5392" width="1.7265625" customWidth="1"/>
    <col min="5393" max="5393" width="5" customWidth="1"/>
    <col min="5394" max="5395" width="1.7265625" customWidth="1"/>
    <col min="5396" max="5397" width="3.453125" customWidth="1"/>
    <col min="5398" max="5399" width="5" customWidth="1"/>
    <col min="5400" max="5401" width="3.453125" customWidth="1"/>
    <col min="5402" max="5402" width="0.81640625" customWidth="1"/>
    <col min="5403" max="5403" width="3.453125" customWidth="1"/>
    <col min="5633" max="5633" width="3.453125" customWidth="1"/>
    <col min="5634" max="5634" width="5" customWidth="1"/>
    <col min="5635" max="5635" width="0.7265625" customWidth="1"/>
    <col min="5636" max="5636" width="6" customWidth="1"/>
    <col min="5637" max="5637" width="13.453125" customWidth="1"/>
    <col min="5638" max="5638" width="5" customWidth="1"/>
    <col min="5639" max="5639" width="3.453125" customWidth="1"/>
    <col min="5640" max="5640" width="1.7265625" customWidth="1"/>
    <col min="5641" max="5641" width="11.7265625" customWidth="1"/>
    <col min="5642" max="5642" width="0.81640625" customWidth="1"/>
    <col min="5643" max="5643" width="3.81640625" customWidth="1"/>
    <col min="5644" max="5644" width="3.7265625" customWidth="1"/>
    <col min="5645" max="5645" width="0.81640625" customWidth="1"/>
    <col min="5646" max="5646" width="2.1796875" customWidth="1"/>
    <col min="5647" max="5647" width="0.26953125" customWidth="1"/>
    <col min="5648" max="5648" width="1.7265625" customWidth="1"/>
    <col min="5649" max="5649" width="5" customWidth="1"/>
    <col min="5650" max="5651" width="1.7265625" customWidth="1"/>
    <col min="5652" max="5653" width="3.453125" customWidth="1"/>
    <col min="5654" max="5655" width="5" customWidth="1"/>
    <col min="5656" max="5657" width="3.453125" customWidth="1"/>
    <col min="5658" max="5658" width="0.81640625" customWidth="1"/>
    <col min="5659" max="5659" width="3.453125" customWidth="1"/>
    <col min="5889" max="5889" width="3.453125" customWidth="1"/>
    <col min="5890" max="5890" width="5" customWidth="1"/>
    <col min="5891" max="5891" width="0.7265625" customWidth="1"/>
    <col min="5892" max="5892" width="6" customWidth="1"/>
    <col min="5893" max="5893" width="13.453125" customWidth="1"/>
    <col min="5894" max="5894" width="5" customWidth="1"/>
    <col min="5895" max="5895" width="3.453125" customWidth="1"/>
    <col min="5896" max="5896" width="1.7265625" customWidth="1"/>
    <col min="5897" max="5897" width="11.7265625" customWidth="1"/>
    <col min="5898" max="5898" width="0.81640625" customWidth="1"/>
    <col min="5899" max="5899" width="3.81640625" customWidth="1"/>
    <col min="5900" max="5900" width="3.7265625" customWidth="1"/>
    <col min="5901" max="5901" width="0.81640625" customWidth="1"/>
    <col min="5902" max="5902" width="2.1796875" customWidth="1"/>
    <col min="5903" max="5903" width="0.26953125" customWidth="1"/>
    <col min="5904" max="5904" width="1.7265625" customWidth="1"/>
    <col min="5905" max="5905" width="5" customWidth="1"/>
    <col min="5906" max="5907" width="1.7265625" customWidth="1"/>
    <col min="5908" max="5909" width="3.453125" customWidth="1"/>
    <col min="5910" max="5911" width="5" customWidth="1"/>
    <col min="5912" max="5913" width="3.453125" customWidth="1"/>
    <col min="5914" max="5914" width="0.81640625" customWidth="1"/>
    <col min="5915" max="5915" width="3.453125" customWidth="1"/>
    <col min="6145" max="6145" width="3.453125" customWidth="1"/>
    <col min="6146" max="6146" width="5" customWidth="1"/>
    <col min="6147" max="6147" width="0.7265625" customWidth="1"/>
    <col min="6148" max="6148" width="6" customWidth="1"/>
    <col min="6149" max="6149" width="13.453125" customWidth="1"/>
    <col min="6150" max="6150" width="5" customWidth="1"/>
    <col min="6151" max="6151" width="3.453125" customWidth="1"/>
    <col min="6152" max="6152" width="1.7265625" customWidth="1"/>
    <col min="6153" max="6153" width="11.7265625" customWidth="1"/>
    <col min="6154" max="6154" width="0.81640625" customWidth="1"/>
    <col min="6155" max="6155" width="3.81640625" customWidth="1"/>
    <col min="6156" max="6156" width="3.7265625" customWidth="1"/>
    <col min="6157" max="6157" width="0.81640625" customWidth="1"/>
    <col min="6158" max="6158" width="2.1796875" customWidth="1"/>
    <col min="6159" max="6159" width="0.26953125" customWidth="1"/>
    <col min="6160" max="6160" width="1.7265625" customWidth="1"/>
    <col min="6161" max="6161" width="5" customWidth="1"/>
    <col min="6162" max="6163" width="1.7265625" customWidth="1"/>
    <col min="6164" max="6165" width="3.453125" customWidth="1"/>
    <col min="6166" max="6167" width="5" customWidth="1"/>
    <col min="6168" max="6169" width="3.453125" customWidth="1"/>
    <col min="6170" max="6170" width="0.81640625" customWidth="1"/>
    <col min="6171" max="6171" width="3.453125" customWidth="1"/>
    <col min="6401" max="6401" width="3.453125" customWidth="1"/>
    <col min="6402" max="6402" width="5" customWidth="1"/>
    <col min="6403" max="6403" width="0.7265625" customWidth="1"/>
    <col min="6404" max="6404" width="6" customWidth="1"/>
    <col min="6405" max="6405" width="13.453125" customWidth="1"/>
    <col min="6406" max="6406" width="5" customWidth="1"/>
    <col min="6407" max="6407" width="3.453125" customWidth="1"/>
    <col min="6408" max="6408" width="1.7265625" customWidth="1"/>
    <col min="6409" max="6409" width="11.7265625" customWidth="1"/>
    <col min="6410" max="6410" width="0.81640625" customWidth="1"/>
    <col min="6411" max="6411" width="3.81640625" customWidth="1"/>
    <col min="6412" max="6412" width="3.7265625" customWidth="1"/>
    <col min="6413" max="6413" width="0.81640625" customWidth="1"/>
    <col min="6414" max="6414" width="2.1796875" customWidth="1"/>
    <col min="6415" max="6415" width="0.26953125" customWidth="1"/>
    <col min="6416" max="6416" width="1.7265625" customWidth="1"/>
    <col min="6417" max="6417" width="5" customWidth="1"/>
    <col min="6418" max="6419" width="1.7265625" customWidth="1"/>
    <col min="6420" max="6421" width="3.453125" customWidth="1"/>
    <col min="6422" max="6423" width="5" customWidth="1"/>
    <col min="6424" max="6425" width="3.453125" customWidth="1"/>
    <col min="6426" max="6426" width="0.81640625" customWidth="1"/>
    <col min="6427" max="6427" width="3.453125" customWidth="1"/>
    <col min="6657" max="6657" width="3.453125" customWidth="1"/>
    <col min="6658" max="6658" width="5" customWidth="1"/>
    <col min="6659" max="6659" width="0.7265625" customWidth="1"/>
    <col min="6660" max="6660" width="6" customWidth="1"/>
    <col min="6661" max="6661" width="13.453125" customWidth="1"/>
    <col min="6662" max="6662" width="5" customWidth="1"/>
    <col min="6663" max="6663" width="3.453125" customWidth="1"/>
    <col min="6664" max="6664" width="1.7265625" customWidth="1"/>
    <col min="6665" max="6665" width="11.7265625" customWidth="1"/>
    <col min="6666" max="6666" width="0.81640625" customWidth="1"/>
    <col min="6667" max="6667" width="3.81640625" customWidth="1"/>
    <col min="6668" max="6668" width="3.7265625" customWidth="1"/>
    <col min="6669" max="6669" width="0.81640625" customWidth="1"/>
    <col min="6670" max="6670" width="2.1796875" customWidth="1"/>
    <col min="6671" max="6671" width="0.26953125" customWidth="1"/>
    <col min="6672" max="6672" width="1.7265625" customWidth="1"/>
    <col min="6673" max="6673" width="5" customWidth="1"/>
    <col min="6674" max="6675" width="1.7265625" customWidth="1"/>
    <col min="6676" max="6677" width="3.453125" customWidth="1"/>
    <col min="6678" max="6679" width="5" customWidth="1"/>
    <col min="6680" max="6681" width="3.453125" customWidth="1"/>
    <col min="6682" max="6682" width="0.81640625" customWidth="1"/>
    <col min="6683" max="6683" width="3.453125" customWidth="1"/>
    <col min="6913" max="6913" width="3.453125" customWidth="1"/>
    <col min="6914" max="6914" width="5" customWidth="1"/>
    <col min="6915" max="6915" width="0.7265625" customWidth="1"/>
    <col min="6916" max="6916" width="6" customWidth="1"/>
    <col min="6917" max="6917" width="13.453125" customWidth="1"/>
    <col min="6918" max="6918" width="5" customWidth="1"/>
    <col min="6919" max="6919" width="3.453125" customWidth="1"/>
    <col min="6920" max="6920" width="1.7265625" customWidth="1"/>
    <col min="6921" max="6921" width="11.7265625" customWidth="1"/>
    <col min="6922" max="6922" width="0.81640625" customWidth="1"/>
    <col min="6923" max="6923" width="3.81640625" customWidth="1"/>
    <col min="6924" max="6924" width="3.7265625" customWidth="1"/>
    <col min="6925" max="6925" width="0.81640625" customWidth="1"/>
    <col min="6926" max="6926" width="2.1796875" customWidth="1"/>
    <col min="6927" max="6927" width="0.26953125" customWidth="1"/>
    <col min="6928" max="6928" width="1.7265625" customWidth="1"/>
    <col min="6929" max="6929" width="5" customWidth="1"/>
    <col min="6930" max="6931" width="1.7265625" customWidth="1"/>
    <col min="6932" max="6933" width="3.453125" customWidth="1"/>
    <col min="6934" max="6935" width="5" customWidth="1"/>
    <col min="6936" max="6937" width="3.453125" customWidth="1"/>
    <col min="6938" max="6938" width="0.81640625" customWidth="1"/>
    <col min="6939" max="6939" width="3.453125" customWidth="1"/>
    <col min="7169" max="7169" width="3.453125" customWidth="1"/>
    <col min="7170" max="7170" width="5" customWidth="1"/>
    <col min="7171" max="7171" width="0.7265625" customWidth="1"/>
    <col min="7172" max="7172" width="6" customWidth="1"/>
    <col min="7173" max="7173" width="13.453125" customWidth="1"/>
    <col min="7174" max="7174" width="5" customWidth="1"/>
    <col min="7175" max="7175" width="3.453125" customWidth="1"/>
    <col min="7176" max="7176" width="1.7265625" customWidth="1"/>
    <col min="7177" max="7177" width="11.7265625" customWidth="1"/>
    <col min="7178" max="7178" width="0.81640625" customWidth="1"/>
    <col min="7179" max="7179" width="3.81640625" customWidth="1"/>
    <col min="7180" max="7180" width="3.7265625" customWidth="1"/>
    <col min="7181" max="7181" width="0.81640625" customWidth="1"/>
    <col min="7182" max="7182" width="2.1796875" customWidth="1"/>
    <col min="7183" max="7183" width="0.26953125" customWidth="1"/>
    <col min="7184" max="7184" width="1.7265625" customWidth="1"/>
    <col min="7185" max="7185" width="5" customWidth="1"/>
    <col min="7186" max="7187" width="1.7265625" customWidth="1"/>
    <col min="7188" max="7189" width="3.453125" customWidth="1"/>
    <col min="7190" max="7191" width="5" customWidth="1"/>
    <col min="7192" max="7193" width="3.453125" customWidth="1"/>
    <col min="7194" max="7194" width="0.81640625" customWidth="1"/>
    <col min="7195" max="7195" width="3.453125" customWidth="1"/>
    <col min="7425" max="7425" width="3.453125" customWidth="1"/>
    <col min="7426" max="7426" width="5" customWidth="1"/>
    <col min="7427" max="7427" width="0.7265625" customWidth="1"/>
    <col min="7428" max="7428" width="6" customWidth="1"/>
    <col min="7429" max="7429" width="13.453125" customWidth="1"/>
    <col min="7430" max="7430" width="5" customWidth="1"/>
    <col min="7431" max="7431" width="3.453125" customWidth="1"/>
    <col min="7432" max="7432" width="1.7265625" customWidth="1"/>
    <col min="7433" max="7433" width="11.7265625" customWidth="1"/>
    <col min="7434" max="7434" width="0.81640625" customWidth="1"/>
    <col min="7435" max="7435" width="3.81640625" customWidth="1"/>
    <col min="7436" max="7436" width="3.7265625" customWidth="1"/>
    <col min="7437" max="7437" width="0.81640625" customWidth="1"/>
    <col min="7438" max="7438" width="2.1796875" customWidth="1"/>
    <col min="7439" max="7439" width="0.26953125" customWidth="1"/>
    <col min="7440" max="7440" width="1.7265625" customWidth="1"/>
    <col min="7441" max="7441" width="5" customWidth="1"/>
    <col min="7442" max="7443" width="1.7265625" customWidth="1"/>
    <col min="7444" max="7445" width="3.453125" customWidth="1"/>
    <col min="7446" max="7447" width="5" customWidth="1"/>
    <col min="7448" max="7449" width="3.453125" customWidth="1"/>
    <col min="7450" max="7450" width="0.81640625" customWidth="1"/>
    <col min="7451" max="7451" width="3.453125" customWidth="1"/>
    <col min="7681" max="7681" width="3.453125" customWidth="1"/>
    <col min="7682" max="7682" width="5" customWidth="1"/>
    <col min="7683" max="7683" width="0.7265625" customWidth="1"/>
    <col min="7684" max="7684" width="6" customWidth="1"/>
    <col min="7685" max="7685" width="13.453125" customWidth="1"/>
    <col min="7686" max="7686" width="5" customWidth="1"/>
    <col min="7687" max="7687" width="3.453125" customWidth="1"/>
    <col min="7688" max="7688" width="1.7265625" customWidth="1"/>
    <col min="7689" max="7689" width="11.7265625" customWidth="1"/>
    <col min="7690" max="7690" width="0.81640625" customWidth="1"/>
    <col min="7691" max="7691" width="3.81640625" customWidth="1"/>
    <col min="7692" max="7692" width="3.7265625" customWidth="1"/>
    <col min="7693" max="7693" width="0.81640625" customWidth="1"/>
    <col min="7694" max="7694" width="2.1796875" customWidth="1"/>
    <col min="7695" max="7695" width="0.26953125" customWidth="1"/>
    <col min="7696" max="7696" width="1.7265625" customWidth="1"/>
    <col min="7697" max="7697" width="5" customWidth="1"/>
    <col min="7698" max="7699" width="1.7265625" customWidth="1"/>
    <col min="7700" max="7701" width="3.453125" customWidth="1"/>
    <col min="7702" max="7703" width="5" customWidth="1"/>
    <col min="7704" max="7705" width="3.453125" customWidth="1"/>
    <col min="7706" max="7706" width="0.81640625" customWidth="1"/>
    <col min="7707" max="7707" width="3.453125" customWidth="1"/>
    <col min="7937" max="7937" width="3.453125" customWidth="1"/>
    <col min="7938" max="7938" width="5" customWidth="1"/>
    <col min="7939" max="7939" width="0.7265625" customWidth="1"/>
    <col min="7940" max="7940" width="6" customWidth="1"/>
    <col min="7941" max="7941" width="13.453125" customWidth="1"/>
    <col min="7942" max="7942" width="5" customWidth="1"/>
    <col min="7943" max="7943" width="3.453125" customWidth="1"/>
    <col min="7944" max="7944" width="1.7265625" customWidth="1"/>
    <col min="7945" max="7945" width="11.7265625" customWidth="1"/>
    <col min="7946" max="7946" width="0.81640625" customWidth="1"/>
    <col min="7947" max="7947" width="3.81640625" customWidth="1"/>
    <col min="7948" max="7948" width="3.7265625" customWidth="1"/>
    <col min="7949" max="7949" width="0.81640625" customWidth="1"/>
    <col min="7950" max="7950" width="2.1796875" customWidth="1"/>
    <col min="7951" max="7951" width="0.26953125" customWidth="1"/>
    <col min="7952" max="7952" width="1.7265625" customWidth="1"/>
    <col min="7953" max="7953" width="5" customWidth="1"/>
    <col min="7954" max="7955" width="1.7265625" customWidth="1"/>
    <col min="7956" max="7957" width="3.453125" customWidth="1"/>
    <col min="7958" max="7959" width="5" customWidth="1"/>
    <col min="7960" max="7961" width="3.453125" customWidth="1"/>
    <col min="7962" max="7962" width="0.81640625" customWidth="1"/>
    <col min="7963" max="7963" width="3.453125" customWidth="1"/>
    <col min="8193" max="8193" width="3.453125" customWidth="1"/>
    <col min="8194" max="8194" width="5" customWidth="1"/>
    <col min="8195" max="8195" width="0.7265625" customWidth="1"/>
    <col min="8196" max="8196" width="6" customWidth="1"/>
    <col min="8197" max="8197" width="13.453125" customWidth="1"/>
    <col min="8198" max="8198" width="5" customWidth="1"/>
    <col min="8199" max="8199" width="3.453125" customWidth="1"/>
    <col min="8200" max="8200" width="1.7265625" customWidth="1"/>
    <col min="8201" max="8201" width="11.7265625" customWidth="1"/>
    <col min="8202" max="8202" width="0.81640625" customWidth="1"/>
    <col min="8203" max="8203" width="3.81640625" customWidth="1"/>
    <col min="8204" max="8204" width="3.7265625" customWidth="1"/>
    <col min="8205" max="8205" width="0.81640625" customWidth="1"/>
    <col min="8206" max="8206" width="2.1796875" customWidth="1"/>
    <col min="8207" max="8207" width="0.26953125" customWidth="1"/>
    <col min="8208" max="8208" width="1.7265625" customWidth="1"/>
    <col min="8209" max="8209" width="5" customWidth="1"/>
    <col min="8210" max="8211" width="1.7265625" customWidth="1"/>
    <col min="8212" max="8213" width="3.453125" customWidth="1"/>
    <col min="8214" max="8215" width="5" customWidth="1"/>
    <col min="8216" max="8217" width="3.453125" customWidth="1"/>
    <col min="8218" max="8218" width="0.81640625" customWidth="1"/>
    <col min="8219" max="8219" width="3.453125" customWidth="1"/>
    <col min="8449" max="8449" width="3.453125" customWidth="1"/>
    <col min="8450" max="8450" width="5" customWidth="1"/>
    <col min="8451" max="8451" width="0.7265625" customWidth="1"/>
    <col min="8452" max="8452" width="6" customWidth="1"/>
    <col min="8453" max="8453" width="13.453125" customWidth="1"/>
    <col min="8454" max="8454" width="5" customWidth="1"/>
    <col min="8455" max="8455" width="3.453125" customWidth="1"/>
    <col min="8456" max="8456" width="1.7265625" customWidth="1"/>
    <col min="8457" max="8457" width="11.7265625" customWidth="1"/>
    <col min="8458" max="8458" width="0.81640625" customWidth="1"/>
    <col min="8459" max="8459" width="3.81640625" customWidth="1"/>
    <col min="8460" max="8460" width="3.7265625" customWidth="1"/>
    <col min="8461" max="8461" width="0.81640625" customWidth="1"/>
    <col min="8462" max="8462" width="2.1796875" customWidth="1"/>
    <col min="8463" max="8463" width="0.26953125" customWidth="1"/>
    <col min="8464" max="8464" width="1.7265625" customWidth="1"/>
    <col min="8465" max="8465" width="5" customWidth="1"/>
    <col min="8466" max="8467" width="1.7265625" customWidth="1"/>
    <col min="8468" max="8469" width="3.453125" customWidth="1"/>
    <col min="8470" max="8471" width="5" customWidth="1"/>
    <col min="8472" max="8473" width="3.453125" customWidth="1"/>
    <col min="8474" max="8474" width="0.81640625" customWidth="1"/>
    <col min="8475" max="8475" width="3.453125" customWidth="1"/>
    <col min="8705" max="8705" width="3.453125" customWidth="1"/>
    <col min="8706" max="8706" width="5" customWidth="1"/>
    <col min="8707" max="8707" width="0.7265625" customWidth="1"/>
    <col min="8708" max="8708" width="6" customWidth="1"/>
    <col min="8709" max="8709" width="13.453125" customWidth="1"/>
    <col min="8710" max="8710" width="5" customWidth="1"/>
    <col min="8711" max="8711" width="3.453125" customWidth="1"/>
    <col min="8712" max="8712" width="1.7265625" customWidth="1"/>
    <col min="8713" max="8713" width="11.7265625" customWidth="1"/>
    <col min="8714" max="8714" width="0.81640625" customWidth="1"/>
    <col min="8715" max="8715" width="3.81640625" customWidth="1"/>
    <col min="8716" max="8716" width="3.7265625" customWidth="1"/>
    <col min="8717" max="8717" width="0.81640625" customWidth="1"/>
    <col min="8718" max="8718" width="2.1796875" customWidth="1"/>
    <col min="8719" max="8719" width="0.26953125" customWidth="1"/>
    <col min="8720" max="8720" width="1.7265625" customWidth="1"/>
    <col min="8721" max="8721" width="5" customWidth="1"/>
    <col min="8722" max="8723" width="1.7265625" customWidth="1"/>
    <col min="8724" max="8725" width="3.453125" customWidth="1"/>
    <col min="8726" max="8727" width="5" customWidth="1"/>
    <col min="8728" max="8729" width="3.453125" customWidth="1"/>
    <col min="8730" max="8730" width="0.81640625" customWidth="1"/>
    <col min="8731" max="8731" width="3.453125" customWidth="1"/>
    <col min="8961" max="8961" width="3.453125" customWidth="1"/>
    <col min="8962" max="8962" width="5" customWidth="1"/>
    <col min="8963" max="8963" width="0.7265625" customWidth="1"/>
    <col min="8964" max="8964" width="6" customWidth="1"/>
    <col min="8965" max="8965" width="13.453125" customWidth="1"/>
    <col min="8966" max="8966" width="5" customWidth="1"/>
    <col min="8967" max="8967" width="3.453125" customWidth="1"/>
    <col min="8968" max="8968" width="1.7265625" customWidth="1"/>
    <col min="8969" max="8969" width="11.7265625" customWidth="1"/>
    <col min="8970" max="8970" width="0.81640625" customWidth="1"/>
    <col min="8971" max="8971" width="3.81640625" customWidth="1"/>
    <col min="8972" max="8972" width="3.7265625" customWidth="1"/>
    <col min="8973" max="8973" width="0.81640625" customWidth="1"/>
    <col min="8974" max="8974" width="2.1796875" customWidth="1"/>
    <col min="8975" max="8975" width="0.26953125" customWidth="1"/>
    <col min="8976" max="8976" width="1.7265625" customWidth="1"/>
    <col min="8977" max="8977" width="5" customWidth="1"/>
    <col min="8978" max="8979" width="1.7265625" customWidth="1"/>
    <col min="8980" max="8981" width="3.453125" customWidth="1"/>
    <col min="8982" max="8983" width="5" customWidth="1"/>
    <col min="8984" max="8985" width="3.453125" customWidth="1"/>
    <col min="8986" max="8986" width="0.81640625" customWidth="1"/>
    <col min="8987" max="8987" width="3.453125" customWidth="1"/>
    <col min="9217" max="9217" width="3.453125" customWidth="1"/>
    <col min="9218" max="9218" width="5" customWidth="1"/>
    <col min="9219" max="9219" width="0.7265625" customWidth="1"/>
    <col min="9220" max="9220" width="6" customWidth="1"/>
    <col min="9221" max="9221" width="13.453125" customWidth="1"/>
    <col min="9222" max="9222" width="5" customWidth="1"/>
    <col min="9223" max="9223" width="3.453125" customWidth="1"/>
    <col min="9224" max="9224" width="1.7265625" customWidth="1"/>
    <col min="9225" max="9225" width="11.7265625" customWidth="1"/>
    <col min="9226" max="9226" width="0.81640625" customWidth="1"/>
    <col min="9227" max="9227" width="3.81640625" customWidth="1"/>
    <col min="9228" max="9228" width="3.7265625" customWidth="1"/>
    <col min="9229" max="9229" width="0.81640625" customWidth="1"/>
    <col min="9230" max="9230" width="2.1796875" customWidth="1"/>
    <col min="9231" max="9231" width="0.26953125" customWidth="1"/>
    <col min="9232" max="9232" width="1.7265625" customWidth="1"/>
    <col min="9233" max="9233" width="5" customWidth="1"/>
    <col min="9234" max="9235" width="1.7265625" customWidth="1"/>
    <col min="9236" max="9237" width="3.453125" customWidth="1"/>
    <col min="9238" max="9239" width="5" customWidth="1"/>
    <col min="9240" max="9241" width="3.453125" customWidth="1"/>
    <col min="9242" max="9242" width="0.81640625" customWidth="1"/>
    <col min="9243" max="9243" width="3.453125" customWidth="1"/>
    <col min="9473" max="9473" width="3.453125" customWidth="1"/>
    <col min="9474" max="9474" width="5" customWidth="1"/>
    <col min="9475" max="9475" width="0.7265625" customWidth="1"/>
    <col min="9476" max="9476" width="6" customWidth="1"/>
    <col min="9477" max="9477" width="13.453125" customWidth="1"/>
    <col min="9478" max="9478" width="5" customWidth="1"/>
    <col min="9479" max="9479" width="3.453125" customWidth="1"/>
    <col min="9480" max="9480" width="1.7265625" customWidth="1"/>
    <col min="9481" max="9481" width="11.7265625" customWidth="1"/>
    <col min="9482" max="9482" width="0.81640625" customWidth="1"/>
    <col min="9483" max="9483" width="3.81640625" customWidth="1"/>
    <col min="9484" max="9484" width="3.7265625" customWidth="1"/>
    <col min="9485" max="9485" width="0.81640625" customWidth="1"/>
    <col min="9486" max="9486" width="2.1796875" customWidth="1"/>
    <col min="9487" max="9487" width="0.26953125" customWidth="1"/>
    <col min="9488" max="9488" width="1.7265625" customWidth="1"/>
    <col min="9489" max="9489" width="5" customWidth="1"/>
    <col min="9490" max="9491" width="1.7265625" customWidth="1"/>
    <col min="9492" max="9493" width="3.453125" customWidth="1"/>
    <col min="9494" max="9495" width="5" customWidth="1"/>
    <col min="9496" max="9497" width="3.453125" customWidth="1"/>
    <col min="9498" max="9498" width="0.81640625" customWidth="1"/>
    <col min="9499" max="9499" width="3.453125" customWidth="1"/>
    <col min="9729" max="9729" width="3.453125" customWidth="1"/>
    <col min="9730" max="9730" width="5" customWidth="1"/>
    <col min="9731" max="9731" width="0.7265625" customWidth="1"/>
    <col min="9732" max="9732" width="6" customWidth="1"/>
    <col min="9733" max="9733" width="13.453125" customWidth="1"/>
    <col min="9734" max="9734" width="5" customWidth="1"/>
    <col min="9735" max="9735" width="3.453125" customWidth="1"/>
    <col min="9736" max="9736" width="1.7265625" customWidth="1"/>
    <col min="9737" max="9737" width="11.7265625" customWidth="1"/>
    <col min="9738" max="9738" width="0.81640625" customWidth="1"/>
    <col min="9739" max="9739" width="3.81640625" customWidth="1"/>
    <col min="9740" max="9740" width="3.7265625" customWidth="1"/>
    <col min="9741" max="9741" width="0.81640625" customWidth="1"/>
    <col min="9742" max="9742" width="2.1796875" customWidth="1"/>
    <col min="9743" max="9743" width="0.26953125" customWidth="1"/>
    <col min="9744" max="9744" width="1.7265625" customWidth="1"/>
    <col min="9745" max="9745" width="5" customWidth="1"/>
    <col min="9746" max="9747" width="1.7265625" customWidth="1"/>
    <col min="9748" max="9749" width="3.453125" customWidth="1"/>
    <col min="9750" max="9751" width="5" customWidth="1"/>
    <col min="9752" max="9753" width="3.453125" customWidth="1"/>
    <col min="9754" max="9754" width="0.81640625" customWidth="1"/>
    <col min="9755" max="9755" width="3.453125" customWidth="1"/>
    <col min="9985" max="9985" width="3.453125" customWidth="1"/>
    <col min="9986" max="9986" width="5" customWidth="1"/>
    <col min="9987" max="9987" width="0.7265625" customWidth="1"/>
    <col min="9988" max="9988" width="6" customWidth="1"/>
    <col min="9989" max="9989" width="13.453125" customWidth="1"/>
    <col min="9990" max="9990" width="5" customWidth="1"/>
    <col min="9991" max="9991" width="3.453125" customWidth="1"/>
    <col min="9992" max="9992" width="1.7265625" customWidth="1"/>
    <col min="9993" max="9993" width="11.7265625" customWidth="1"/>
    <col min="9994" max="9994" width="0.81640625" customWidth="1"/>
    <col min="9995" max="9995" width="3.81640625" customWidth="1"/>
    <col min="9996" max="9996" width="3.7265625" customWidth="1"/>
    <col min="9997" max="9997" width="0.81640625" customWidth="1"/>
    <col min="9998" max="9998" width="2.1796875" customWidth="1"/>
    <col min="9999" max="9999" width="0.26953125" customWidth="1"/>
    <col min="10000" max="10000" width="1.7265625" customWidth="1"/>
    <col min="10001" max="10001" width="5" customWidth="1"/>
    <col min="10002" max="10003" width="1.7265625" customWidth="1"/>
    <col min="10004" max="10005" width="3.453125" customWidth="1"/>
    <col min="10006" max="10007" width="5" customWidth="1"/>
    <col min="10008" max="10009" width="3.453125" customWidth="1"/>
    <col min="10010" max="10010" width="0.81640625" customWidth="1"/>
    <col min="10011" max="10011" width="3.453125" customWidth="1"/>
    <col min="10241" max="10241" width="3.453125" customWidth="1"/>
    <col min="10242" max="10242" width="5" customWidth="1"/>
    <col min="10243" max="10243" width="0.7265625" customWidth="1"/>
    <col min="10244" max="10244" width="6" customWidth="1"/>
    <col min="10245" max="10245" width="13.453125" customWidth="1"/>
    <col min="10246" max="10246" width="5" customWidth="1"/>
    <col min="10247" max="10247" width="3.453125" customWidth="1"/>
    <col min="10248" max="10248" width="1.7265625" customWidth="1"/>
    <col min="10249" max="10249" width="11.7265625" customWidth="1"/>
    <col min="10250" max="10250" width="0.81640625" customWidth="1"/>
    <col min="10251" max="10251" width="3.81640625" customWidth="1"/>
    <col min="10252" max="10252" width="3.7265625" customWidth="1"/>
    <col min="10253" max="10253" width="0.81640625" customWidth="1"/>
    <col min="10254" max="10254" width="2.1796875" customWidth="1"/>
    <col min="10255" max="10255" width="0.26953125" customWidth="1"/>
    <col min="10256" max="10256" width="1.7265625" customWidth="1"/>
    <col min="10257" max="10257" width="5" customWidth="1"/>
    <col min="10258" max="10259" width="1.7265625" customWidth="1"/>
    <col min="10260" max="10261" width="3.453125" customWidth="1"/>
    <col min="10262" max="10263" width="5" customWidth="1"/>
    <col min="10264" max="10265" width="3.453125" customWidth="1"/>
    <col min="10266" max="10266" width="0.81640625" customWidth="1"/>
    <col min="10267" max="10267" width="3.453125" customWidth="1"/>
    <col min="10497" max="10497" width="3.453125" customWidth="1"/>
    <col min="10498" max="10498" width="5" customWidth="1"/>
    <col min="10499" max="10499" width="0.7265625" customWidth="1"/>
    <col min="10500" max="10500" width="6" customWidth="1"/>
    <col min="10501" max="10501" width="13.453125" customWidth="1"/>
    <col min="10502" max="10502" width="5" customWidth="1"/>
    <col min="10503" max="10503" width="3.453125" customWidth="1"/>
    <col min="10504" max="10504" width="1.7265625" customWidth="1"/>
    <col min="10505" max="10505" width="11.7265625" customWidth="1"/>
    <col min="10506" max="10506" width="0.81640625" customWidth="1"/>
    <col min="10507" max="10507" width="3.81640625" customWidth="1"/>
    <col min="10508" max="10508" width="3.7265625" customWidth="1"/>
    <col min="10509" max="10509" width="0.81640625" customWidth="1"/>
    <col min="10510" max="10510" width="2.1796875" customWidth="1"/>
    <col min="10511" max="10511" width="0.26953125" customWidth="1"/>
    <col min="10512" max="10512" width="1.7265625" customWidth="1"/>
    <col min="10513" max="10513" width="5" customWidth="1"/>
    <col min="10514" max="10515" width="1.7265625" customWidth="1"/>
    <col min="10516" max="10517" width="3.453125" customWidth="1"/>
    <col min="10518" max="10519" width="5" customWidth="1"/>
    <col min="10520" max="10521" width="3.453125" customWidth="1"/>
    <col min="10522" max="10522" width="0.81640625" customWidth="1"/>
    <col min="10523" max="10523" width="3.453125" customWidth="1"/>
    <col min="10753" max="10753" width="3.453125" customWidth="1"/>
    <col min="10754" max="10754" width="5" customWidth="1"/>
    <col min="10755" max="10755" width="0.7265625" customWidth="1"/>
    <col min="10756" max="10756" width="6" customWidth="1"/>
    <col min="10757" max="10757" width="13.453125" customWidth="1"/>
    <col min="10758" max="10758" width="5" customWidth="1"/>
    <col min="10759" max="10759" width="3.453125" customWidth="1"/>
    <col min="10760" max="10760" width="1.7265625" customWidth="1"/>
    <col min="10761" max="10761" width="11.7265625" customWidth="1"/>
    <col min="10762" max="10762" width="0.81640625" customWidth="1"/>
    <col min="10763" max="10763" width="3.81640625" customWidth="1"/>
    <col min="10764" max="10764" width="3.7265625" customWidth="1"/>
    <col min="10765" max="10765" width="0.81640625" customWidth="1"/>
    <col min="10766" max="10766" width="2.1796875" customWidth="1"/>
    <col min="10767" max="10767" width="0.26953125" customWidth="1"/>
    <col min="10768" max="10768" width="1.7265625" customWidth="1"/>
    <col min="10769" max="10769" width="5" customWidth="1"/>
    <col min="10770" max="10771" width="1.7265625" customWidth="1"/>
    <col min="10772" max="10773" width="3.453125" customWidth="1"/>
    <col min="10774" max="10775" width="5" customWidth="1"/>
    <col min="10776" max="10777" width="3.453125" customWidth="1"/>
    <col min="10778" max="10778" width="0.81640625" customWidth="1"/>
    <col min="10779" max="10779" width="3.453125" customWidth="1"/>
    <col min="11009" max="11009" width="3.453125" customWidth="1"/>
    <col min="11010" max="11010" width="5" customWidth="1"/>
    <col min="11011" max="11011" width="0.7265625" customWidth="1"/>
    <col min="11012" max="11012" width="6" customWidth="1"/>
    <col min="11013" max="11013" width="13.453125" customWidth="1"/>
    <col min="11014" max="11014" width="5" customWidth="1"/>
    <col min="11015" max="11015" width="3.453125" customWidth="1"/>
    <col min="11016" max="11016" width="1.7265625" customWidth="1"/>
    <col min="11017" max="11017" width="11.7265625" customWidth="1"/>
    <col min="11018" max="11018" width="0.81640625" customWidth="1"/>
    <col min="11019" max="11019" width="3.81640625" customWidth="1"/>
    <col min="11020" max="11020" width="3.7265625" customWidth="1"/>
    <col min="11021" max="11021" width="0.81640625" customWidth="1"/>
    <col min="11022" max="11022" width="2.1796875" customWidth="1"/>
    <col min="11023" max="11023" width="0.26953125" customWidth="1"/>
    <col min="11024" max="11024" width="1.7265625" customWidth="1"/>
    <col min="11025" max="11025" width="5" customWidth="1"/>
    <col min="11026" max="11027" width="1.7265625" customWidth="1"/>
    <col min="11028" max="11029" width="3.453125" customWidth="1"/>
    <col min="11030" max="11031" width="5" customWidth="1"/>
    <col min="11032" max="11033" width="3.453125" customWidth="1"/>
    <col min="11034" max="11034" width="0.81640625" customWidth="1"/>
    <col min="11035" max="11035" width="3.453125" customWidth="1"/>
    <col min="11265" max="11265" width="3.453125" customWidth="1"/>
    <col min="11266" max="11266" width="5" customWidth="1"/>
    <col min="11267" max="11267" width="0.7265625" customWidth="1"/>
    <col min="11268" max="11268" width="6" customWidth="1"/>
    <col min="11269" max="11269" width="13.453125" customWidth="1"/>
    <col min="11270" max="11270" width="5" customWidth="1"/>
    <col min="11271" max="11271" width="3.453125" customWidth="1"/>
    <col min="11272" max="11272" width="1.7265625" customWidth="1"/>
    <col min="11273" max="11273" width="11.7265625" customWidth="1"/>
    <col min="11274" max="11274" width="0.81640625" customWidth="1"/>
    <col min="11275" max="11275" width="3.81640625" customWidth="1"/>
    <col min="11276" max="11276" width="3.7265625" customWidth="1"/>
    <col min="11277" max="11277" width="0.81640625" customWidth="1"/>
    <col min="11278" max="11278" width="2.1796875" customWidth="1"/>
    <col min="11279" max="11279" width="0.26953125" customWidth="1"/>
    <col min="11280" max="11280" width="1.7265625" customWidth="1"/>
    <col min="11281" max="11281" width="5" customWidth="1"/>
    <col min="11282" max="11283" width="1.7265625" customWidth="1"/>
    <col min="11284" max="11285" width="3.453125" customWidth="1"/>
    <col min="11286" max="11287" width="5" customWidth="1"/>
    <col min="11288" max="11289" width="3.453125" customWidth="1"/>
    <col min="11290" max="11290" width="0.81640625" customWidth="1"/>
    <col min="11291" max="11291" width="3.453125" customWidth="1"/>
    <col min="11521" max="11521" width="3.453125" customWidth="1"/>
    <col min="11522" max="11522" width="5" customWidth="1"/>
    <col min="11523" max="11523" width="0.7265625" customWidth="1"/>
    <col min="11524" max="11524" width="6" customWidth="1"/>
    <col min="11525" max="11525" width="13.453125" customWidth="1"/>
    <col min="11526" max="11526" width="5" customWidth="1"/>
    <col min="11527" max="11527" width="3.453125" customWidth="1"/>
    <col min="11528" max="11528" width="1.7265625" customWidth="1"/>
    <col min="11529" max="11529" width="11.7265625" customWidth="1"/>
    <col min="11530" max="11530" width="0.81640625" customWidth="1"/>
    <col min="11531" max="11531" width="3.81640625" customWidth="1"/>
    <col min="11532" max="11532" width="3.7265625" customWidth="1"/>
    <col min="11533" max="11533" width="0.81640625" customWidth="1"/>
    <col min="11534" max="11534" width="2.1796875" customWidth="1"/>
    <col min="11535" max="11535" width="0.26953125" customWidth="1"/>
    <col min="11536" max="11536" width="1.7265625" customWidth="1"/>
    <col min="11537" max="11537" width="5" customWidth="1"/>
    <col min="11538" max="11539" width="1.7265625" customWidth="1"/>
    <col min="11540" max="11541" width="3.453125" customWidth="1"/>
    <col min="11542" max="11543" width="5" customWidth="1"/>
    <col min="11544" max="11545" width="3.453125" customWidth="1"/>
    <col min="11546" max="11546" width="0.81640625" customWidth="1"/>
    <col min="11547" max="11547" width="3.453125" customWidth="1"/>
    <col min="11777" max="11777" width="3.453125" customWidth="1"/>
    <col min="11778" max="11778" width="5" customWidth="1"/>
    <col min="11779" max="11779" width="0.7265625" customWidth="1"/>
    <col min="11780" max="11780" width="6" customWidth="1"/>
    <col min="11781" max="11781" width="13.453125" customWidth="1"/>
    <col min="11782" max="11782" width="5" customWidth="1"/>
    <col min="11783" max="11783" width="3.453125" customWidth="1"/>
    <col min="11784" max="11784" width="1.7265625" customWidth="1"/>
    <col min="11785" max="11785" width="11.7265625" customWidth="1"/>
    <col min="11786" max="11786" width="0.81640625" customWidth="1"/>
    <col min="11787" max="11787" width="3.81640625" customWidth="1"/>
    <col min="11788" max="11788" width="3.7265625" customWidth="1"/>
    <col min="11789" max="11789" width="0.81640625" customWidth="1"/>
    <col min="11790" max="11790" width="2.1796875" customWidth="1"/>
    <col min="11791" max="11791" width="0.26953125" customWidth="1"/>
    <col min="11792" max="11792" width="1.7265625" customWidth="1"/>
    <col min="11793" max="11793" width="5" customWidth="1"/>
    <col min="11794" max="11795" width="1.7265625" customWidth="1"/>
    <col min="11796" max="11797" width="3.453125" customWidth="1"/>
    <col min="11798" max="11799" width="5" customWidth="1"/>
    <col min="11800" max="11801" width="3.453125" customWidth="1"/>
    <col min="11802" max="11802" width="0.81640625" customWidth="1"/>
    <col min="11803" max="11803" width="3.453125" customWidth="1"/>
    <col min="12033" max="12033" width="3.453125" customWidth="1"/>
    <col min="12034" max="12034" width="5" customWidth="1"/>
    <col min="12035" max="12035" width="0.7265625" customWidth="1"/>
    <col min="12036" max="12036" width="6" customWidth="1"/>
    <col min="12037" max="12037" width="13.453125" customWidth="1"/>
    <col min="12038" max="12038" width="5" customWidth="1"/>
    <col min="12039" max="12039" width="3.453125" customWidth="1"/>
    <col min="12040" max="12040" width="1.7265625" customWidth="1"/>
    <col min="12041" max="12041" width="11.7265625" customWidth="1"/>
    <col min="12042" max="12042" width="0.81640625" customWidth="1"/>
    <col min="12043" max="12043" width="3.81640625" customWidth="1"/>
    <col min="12044" max="12044" width="3.7265625" customWidth="1"/>
    <col min="12045" max="12045" width="0.81640625" customWidth="1"/>
    <col min="12046" max="12046" width="2.1796875" customWidth="1"/>
    <col min="12047" max="12047" width="0.26953125" customWidth="1"/>
    <col min="12048" max="12048" width="1.7265625" customWidth="1"/>
    <col min="12049" max="12049" width="5" customWidth="1"/>
    <col min="12050" max="12051" width="1.7265625" customWidth="1"/>
    <col min="12052" max="12053" width="3.453125" customWidth="1"/>
    <col min="12054" max="12055" width="5" customWidth="1"/>
    <col min="12056" max="12057" width="3.453125" customWidth="1"/>
    <col min="12058" max="12058" width="0.81640625" customWidth="1"/>
    <col min="12059" max="12059" width="3.453125" customWidth="1"/>
    <col min="12289" max="12289" width="3.453125" customWidth="1"/>
    <col min="12290" max="12290" width="5" customWidth="1"/>
    <col min="12291" max="12291" width="0.7265625" customWidth="1"/>
    <col min="12292" max="12292" width="6" customWidth="1"/>
    <col min="12293" max="12293" width="13.453125" customWidth="1"/>
    <col min="12294" max="12294" width="5" customWidth="1"/>
    <col min="12295" max="12295" width="3.453125" customWidth="1"/>
    <col min="12296" max="12296" width="1.7265625" customWidth="1"/>
    <col min="12297" max="12297" width="11.7265625" customWidth="1"/>
    <col min="12298" max="12298" width="0.81640625" customWidth="1"/>
    <col min="12299" max="12299" width="3.81640625" customWidth="1"/>
    <col min="12300" max="12300" width="3.7265625" customWidth="1"/>
    <col min="12301" max="12301" width="0.81640625" customWidth="1"/>
    <col min="12302" max="12302" width="2.1796875" customWidth="1"/>
    <col min="12303" max="12303" width="0.26953125" customWidth="1"/>
    <col min="12304" max="12304" width="1.7265625" customWidth="1"/>
    <col min="12305" max="12305" width="5" customWidth="1"/>
    <col min="12306" max="12307" width="1.7265625" customWidth="1"/>
    <col min="12308" max="12309" width="3.453125" customWidth="1"/>
    <col min="12310" max="12311" width="5" customWidth="1"/>
    <col min="12312" max="12313" width="3.453125" customWidth="1"/>
    <col min="12314" max="12314" width="0.81640625" customWidth="1"/>
    <col min="12315" max="12315" width="3.453125" customWidth="1"/>
    <col min="12545" max="12545" width="3.453125" customWidth="1"/>
    <col min="12546" max="12546" width="5" customWidth="1"/>
    <col min="12547" max="12547" width="0.7265625" customWidth="1"/>
    <col min="12548" max="12548" width="6" customWidth="1"/>
    <col min="12549" max="12549" width="13.453125" customWidth="1"/>
    <col min="12550" max="12550" width="5" customWidth="1"/>
    <col min="12551" max="12551" width="3.453125" customWidth="1"/>
    <col min="12552" max="12552" width="1.7265625" customWidth="1"/>
    <col min="12553" max="12553" width="11.7265625" customWidth="1"/>
    <col min="12554" max="12554" width="0.81640625" customWidth="1"/>
    <col min="12555" max="12555" width="3.81640625" customWidth="1"/>
    <col min="12556" max="12556" width="3.7265625" customWidth="1"/>
    <col min="12557" max="12557" width="0.81640625" customWidth="1"/>
    <col min="12558" max="12558" width="2.1796875" customWidth="1"/>
    <col min="12559" max="12559" width="0.26953125" customWidth="1"/>
    <col min="12560" max="12560" width="1.7265625" customWidth="1"/>
    <col min="12561" max="12561" width="5" customWidth="1"/>
    <col min="12562" max="12563" width="1.7265625" customWidth="1"/>
    <col min="12564" max="12565" width="3.453125" customWidth="1"/>
    <col min="12566" max="12567" width="5" customWidth="1"/>
    <col min="12568" max="12569" width="3.453125" customWidth="1"/>
    <col min="12570" max="12570" width="0.81640625" customWidth="1"/>
    <col min="12571" max="12571" width="3.453125" customWidth="1"/>
    <col min="12801" max="12801" width="3.453125" customWidth="1"/>
    <col min="12802" max="12802" width="5" customWidth="1"/>
    <col min="12803" max="12803" width="0.7265625" customWidth="1"/>
    <col min="12804" max="12804" width="6" customWidth="1"/>
    <col min="12805" max="12805" width="13.453125" customWidth="1"/>
    <col min="12806" max="12806" width="5" customWidth="1"/>
    <col min="12807" max="12807" width="3.453125" customWidth="1"/>
    <col min="12808" max="12808" width="1.7265625" customWidth="1"/>
    <col min="12809" max="12809" width="11.7265625" customWidth="1"/>
    <col min="12810" max="12810" width="0.81640625" customWidth="1"/>
    <col min="12811" max="12811" width="3.81640625" customWidth="1"/>
    <col min="12812" max="12812" width="3.7265625" customWidth="1"/>
    <col min="12813" max="12813" width="0.81640625" customWidth="1"/>
    <col min="12814" max="12814" width="2.1796875" customWidth="1"/>
    <col min="12815" max="12815" width="0.26953125" customWidth="1"/>
    <col min="12816" max="12816" width="1.7265625" customWidth="1"/>
    <col min="12817" max="12817" width="5" customWidth="1"/>
    <col min="12818" max="12819" width="1.7265625" customWidth="1"/>
    <col min="12820" max="12821" width="3.453125" customWidth="1"/>
    <col min="12822" max="12823" width="5" customWidth="1"/>
    <col min="12824" max="12825" width="3.453125" customWidth="1"/>
    <col min="12826" max="12826" width="0.81640625" customWidth="1"/>
    <col min="12827" max="12827" width="3.453125" customWidth="1"/>
    <col min="13057" max="13057" width="3.453125" customWidth="1"/>
    <col min="13058" max="13058" width="5" customWidth="1"/>
    <col min="13059" max="13059" width="0.7265625" customWidth="1"/>
    <col min="13060" max="13060" width="6" customWidth="1"/>
    <col min="13061" max="13061" width="13.453125" customWidth="1"/>
    <col min="13062" max="13062" width="5" customWidth="1"/>
    <col min="13063" max="13063" width="3.453125" customWidth="1"/>
    <col min="13064" max="13064" width="1.7265625" customWidth="1"/>
    <col min="13065" max="13065" width="11.7265625" customWidth="1"/>
    <col min="13066" max="13066" width="0.81640625" customWidth="1"/>
    <col min="13067" max="13067" width="3.81640625" customWidth="1"/>
    <col min="13068" max="13068" width="3.7265625" customWidth="1"/>
    <col min="13069" max="13069" width="0.81640625" customWidth="1"/>
    <col min="13070" max="13070" width="2.1796875" customWidth="1"/>
    <col min="13071" max="13071" width="0.26953125" customWidth="1"/>
    <col min="13072" max="13072" width="1.7265625" customWidth="1"/>
    <col min="13073" max="13073" width="5" customWidth="1"/>
    <col min="13074" max="13075" width="1.7265625" customWidth="1"/>
    <col min="13076" max="13077" width="3.453125" customWidth="1"/>
    <col min="13078" max="13079" width="5" customWidth="1"/>
    <col min="13080" max="13081" width="3.453125" customWidth="1"/>
    <col min="13082" max="13082" width="0.81640625" customWidth="1"/>
    <col min="13083" max="13083" width="3.453125" customWidth="1"/>
    <col min="13313" max="13313" width="3.453125" customWidth="1"/>
    <col min="13314" max="13314" width="5" customWidth="1"/>
    <col min="13315" max="13315" width="0.7265625" customWidth="1"/>
    <col min="13316" max="13316" width="6" customWidth="1"/>
    <col min="13317" max="13317" width="13.453125" customWidth="1"/>
    <col min="13318" max="13318" width="5" customWidth="1"/>
    <col min="13319" max="13319" width="3.453125" customWidth="1"/>
    <col min="13320" max="13320" width="1.7265625" customWidth="1"/>
    <col min="13321" max="13321" width="11.7265625" customWidth="1"/>
    <col min="13322" max="13322" width="0.81640625" customWidth="1"/>
    <col min="13323" max="13323" width="3.81640625" customWidth="1"/>
    <col min="13324" max="13324" width="3.7265625" customWidth="1"/>
    <col min="13325" max="13325" width="0.81640625" customWidth="1"/>
    <col min="13326" max="13326" width="2.1796875" customWidth="1"/>
    <col min="13327" max="13327" width="0.26953125" customWidth="1"/>
    <col min="13328" max="13328" width="1.7265625" customWidth="1"/>
    <col min="13329" max="13329" width="5" customWidth="1"/>
    <col min="13330" max="13331" width="1.7265625" customWidth="1"/>
    <col min="13332" max="13333" width="3.453125" customWidth="1"/>
    <col min="13334" max="13335" width="5" customWidth="1"/>
    <col min="13336" max="13337" width="3.453125" customWidth="1"/>
    <col min="13338" max="13338" width="0.81640625" customWidth="1"/>
    <col min="13339" max="13339" width="3.453125" customWidth="1"/>
    <col min="13569" max="13569" width="3.453125" customWidth="1"/>
    <col min="13570" max="13570" width="5" customWidth="1"/>
    <col min="13571" max="13571" width="0.7265625" customWidth="1"/>
    <col min="13572" max="13572" width="6" customWidth="1"/>
    <col min="13573" max="13573" width="13.453125" customWidth="1"/>
    <col min="13574" max="13574" width="5" customWidth="1"/>
    <col min="13575" max="13575" width="3.453125" customWidth="1"/>
    <col min="13576" max="13576" width="1.7265625" customWidth="1"/>
    <col min="13577" max="13577" width="11.7265625" customWidth="1"/>
    <col min="13578" max="13578" width="0.81640625" customWidth="1"/>
    <col min="13579" max="13579" width="3.81640625" customWidth="1"/>
    <col min="13580" max="13580" width="3.7265625" customWidth="1"/>
    <col min="13581" max="13581" width="0.81640625" customWidth="1"/>
    <col min="13582" max="13582" width="2.1796875" customWidth="1"/>
    <col min="13583" max="13583" width="0.26953125" customWidth="1"/>
    <col min="13584" max="13584" width="1.7265625" customWidth="1"/>
    <col min="13585" max="13585" width="5" customWidth="1"/>
    <col min="13586" max="13587" width="1.7265625" customWidth="1"/>
    <col min="13588" max="13589" width="3.453125" customWidth="1"/>
    <col min="13590" max="13591" width="5" customWidth="1"/>
    <col min="13592" max="13593" width="3.453125" customWidth="1"/>
    <col min="13594" max="13594" width="0.81640625" customWidth="1"/>
    <col min="13595" max="13595" width="3.453125" customWidth="1"/>
    <col min="13825" max="13825" width="3.453125" customWidth="1"/>
    <col min="13826" max="13826" width="5" customWidth="1"/>
    <col min="13827" max="13827" width="0.7265625" customWidth="1"/>
    <col min="13828" max="13828" width="6" customWidth="1"/>
    <col min="13829" max="13829" width="13.453125" customWidth="1"/>
    <col min="13830" max="13830" width="5" customWidth="1"/>
    <col min="13831" max="13831" width="3.453125" customWidth="1"/>
    <col min="13832" max="13832" width="1.7265625" customWidth="1"/>
    <col min="13833" max="13833" width="11.7265625" customWidth="1"/>
    <col min="13834" max="13834" width="0.81640625" customWidth="1"/>
    <col min="13835" max="13835" width="3.81640625" customWidth="1"/>
    <col min="13836" max="13836" width="3.7265625" customWidth="1"/>
    <col min="13837" max="13837" width="0.81640625" customWidth="1"/>
    <col min="13838" max="13838" width="2.1796875" customWidth="1"/>
    <col min="13839" max="13839" width="0.26953125" customWidth="1"/>
    <col min="13840" max="13840" width="1.7265625" customWidth="1"/>
    <col min="13841" max="13841" width="5" customWidth="1"/>
    <col min="13842" max="13843" width="1.7265625" customWidth="1"/>
    <col min="13844" max="13845" width="3.453125" customWidth="1"/>
    <col min="13846" max="13847" width="5" customWidth="1"/>
    <col min="13848" max="13849" width="3.453125" customWidth="1"/>
    <col min="13850" max="13850" width="0.81640625" customWidth="1"/>
    <col min="13851" max="13851" width="3.453125" customWidth="1"/>
    <col min="14081" max="14081" width="3.453125" customWidth="1"/>
    <col min="14082" max="14082" width="5" customWidth="1"/>
    <col min="14083" max="14083" width="0.7265625" customWidth="1"/>
    <col min="14084" max="14084" width="6" customWidth="1"/>
    <col min="14085" max="14085" width="13.453125" customWidth="1"/>
    <col min="14086" max="14086" width="5" customWidth="1"/>
    <col min="14087" max="14087" width="3.453125" customWidth="1"/>
    <col min="14088" max="14088" width="1.7265625" customWidth="1"/>
    <col min="14089" max="14089" width="11.7265625" customWidth="1"/>
    <col min="14090" max="14090" width="0.81640625" customWidth="1"/>
    <col min="14091" max="14091" width="3.81640625" customWidth="1"/>
    <col min="14092" max="14092" width="3.7265625" customWidth="1"/>
    <col min="14093" max="14093" width="0.81640625" customWidth="1"/>
    <col min="14094" max="14094" width="2.1796875" customWidth="1"/>
    <col min="14095" max="14095" width="0.26953125" customWidth="1"/>
    <col min="14096" max="14096" width="1.7265625" customWidth="1"/>
    <col min="14097" max="14097" width="5" customWidth="1"/>
    <col min="14098" max="14099" width="1.7265625" customWidth="1"/>
    <col min="14100" max="14101" width="3.453125" customWidth="1"/>
    <col min="14102" max="14103" width="5" customWidth="1"/>
    <col min="14104" max="14105" width="3.453125" customWidth="1"/>
    <col min="14106" max="14106" width="0.81640625" customWidth="1"/>
    <col min="14107" max="14107" width="3.453125" customWidth="1"/>
    <col min="14337" max="14337" width="3.453125" customWidth="1"/>
    <col min="14338" max="14338" width="5" customWidth="1"/>
    <col min="14339" max="14339" width="0.7265625" customWidth="1"/>
    <col min="14340" max="14340" width="6" customWidth="1"/>
    <col min="14341" max="14341" width="13.453125" customWidth="1"/>
    <col min="14342" max="14342" width="5" customWidth="1"/>
    <col min="14343" max="14343" width="3.453125" customWidth="1"/>
    <col min="14344" max="14344" width="1.7265625" customWidth="1"/>
    <col min="14345" max="14345" width="11.7265625" customWidth="1"/>
    <col min="14346" max="14346" width="0.81640625" customWidth="1"/>
    <col min="14347" max="14347" width="3.81640625" customWidth="1"/>
    <col min="14348" max="14348" width="3.7265625" customWidth="1"/>
    <col min="14349" max="14349" width="0.81640625" customWidth="1"/>
    <col min="14350" max="14350" width="2.1796875" customWidth="1"/>
    <col min="14351" max="14351" width="0.26953125" customWidth="1"/>
    <col min="14352" max="14352" width="1.7265625" customWidth="1"/>
    <col min="14353" max="14353" width="5" customWidth="1"/>
    <col min="14354" max="14355" width="1.7265625" customWidth="1"/>
    <col min="14356" max="14357" width="3.453125" customWidth="1"/>
    <col min="14358" max="14359" width="5" customWidth="1"/>
    <col min="14360" max="14361" width="3.453125" customWidth="1"/>
    <col min="14362" max="14362" width="0.81640625" customWidth="1"/>
    <col min="14363" max="14363" width="3.453125" customWidth="1"/>
    <col min="14593" max="14593" width="3.453125" customWidth="1"/>
    <col min="14594" max="14594" width="5" customWidth="1"/>
    <col min="14595" max="14595" width="0.7265625" customWidth="1"/>
    <col min="14596" max="14596" width="6" customWidth="1"/>
    <col min="14597" max="14597" width="13.453125" customWidth="1"/>
    <col min="14598" max="14598" width="5" customWidth="1"/>
    <col min="14599" max="14599" width="3.453125" customWidth="1"/>
    <col min="14600" max="14600" width="1.7265625" customWidth="1"/>
    <col min="14601" max="14601" width="11.7265625" customWidth="1"/>
    <col min="14602" max="14602" width="0.81640625" customWidth="1"/>
    <col min="14603" max="14603" width="3.81640625" customWidth="1"/>
    <col min="14604" max="14604" width="3.7265625" customWidth="1"/>
    <col min="14605" max="14605" width="0.81640625" customWidth="1"/>
    <col min="14606" max="14606" width="2.1796875" customWidth="1"/>
    <col min="14607" max="14607" width="0.26953125" customWidth="1"/>
    <col min="14608" max="14608" width="1.7265625" customWidth="1"/>
    <col min="14609" max="14609" width="5" customWidth="1"/>
    <col min="14610" max="14611" width="1.7265625" customWidth="1"/>
    <col min="14612" max="14613" width="3.453125" customWidth="1"/>
    <col min="14614" max="14615" width="5" customWidth="1"/>
    <col min="14616" max="14617" width="3.453125" customWidth="1"/>
    <col min="14618" max="14618" width="0.81640625" customWidth="1"/>
    <col min="14619" max="14619" width="3.453125" customWidth="1"/>
    <col min="14849" max="14849" width="3.453125" customWidth="1"/>
    <col min="14850" max="14850" width="5" customWidth="1"/>
    <col min="14851" max="14851" width="0.7265625" customWidth="1"/>
    <col min="14852" max="14852" width="6" customWidth="1"/>
    <col min="14853" max="14853" width="13.453125" customWidth="1"/>
    <col min="14854" max="14854" width="5" customWidth="1"/>
    <col min="14855" max="14855" width="3.453125" customWidth="1"/>
    <col min="14856" max="14856" width="1.7265625" customWidth="1"/>
    <col min="14857" max="14857" width="11.7265625" customWidth="1"/>
    <col min="14858" max="14858" width="0.81640625" customWidth="1"/>
    <col min="14859" max="14859" width="3.81640625" customWidth="1"/>
    <col min="14860" max="14860" width="3.7265625" customWidth="1"/>
    <col min="14861" max="14861" width="0.81640625" customWidth="1"/>
    <col min="14862" max="14862" width="2.1796875" customWidth="1"/>
    <col min="14863" max="14863" width="0.26953125" customWidth="1"/>
    <col min="14864" max="14864" width="1.7265625" customWidth="1"/>
    <col min="14865" max="14865" width="5" customWidth="1"/>
    <col min="14866" max="14867" width="1.7265625" customWidth="1"/>
    <col min="14868" max="14869" width="3.453125" customWidth="1"/>
    <col min="14870" max="14871" width="5" customWidth="1"/>
    <col min="14872" max="14873" width="3.453125" customWidth="1"/>
    <col min="14874" max="14874" width="0.81640625" customWidth="1"/>
    <col min="14875" max="14875" width="3.453125" customWidth="1"/>
    <col min="15105" max="15105" width="3.453125" customWidth="1"/>
    <col min="15106" max="15106" width="5" customWidth="1"/>
    <col min="15107" max="15107" width="0.7265625" customWidth="1"/>
    <col min="15108" max="15108" width="6" customWidth="1"/>
    <col min="15109" max="15109" width="13.453125" customWidth="1"/>
    <col min="15110" max="15110" width="5" customWidth="1"/>
    <col min="15111" max="15111" width="3.453125" customWidth="1"/>
    <col min="15112" max="15112" width="1.7265625" customWidth="1"/>
    <col min="15113" max="15113" width="11.7265625" customWidth="1"/>
    <col min="15114" max="15114" width="0.81640625" customWidth="1"/>
    <col min="15115" max="15115" width="3.81640625" customWidth="1"/>
    <col min="15116" max="15116" width="3.7265625" customWidth="1"/>
    <col min="15117" max="15117" width="0.81640625" customWidth="1"/>
    <col min="15118" max="15118" width="2.1796875" customWidth="1"/>
    <col min="15119" max="15119" width="0.26953125" customWidth="1"/>
    <col min="15120" max="15120" width="1.7265625" customWidth="1"/>
    <col min="15121" max="15121" width="5" customWidth="1"/>
    <col min="15122" max="15123" width="1.7265625" customWidth="1"/>
    <col min="15124" max="15125" width="3.453125" customWidth="1"/>
    <col min="15126" max="15127" width="5" customWidth="1"/>
    <col min="15128" max="15129" width="3.453125" customWidth="1"/>
    <col min="15130" max="15130" width="0.81640625" customWidth="1"/>
    <col min="15131" max="15131" width="3.453125" customWidth="1"/>
    <col min="15361" max="15361" width="3.453125" customWidth="1"/>
    <col min="15362" max="15362" width="5" customWidth="1"/>
    <col min="15363" max="15363" width="0.7265625" customWidth="1"/>
    <col min="15364" max="15364" width="6" customWidth="1"/>
    <col min="15365" max="15365" width="13.453125" customWidth="1"/>
    <col min="15366" max="15366" width="5" customWidth="1"/>
    <col min="15367" max="15367" width="3.453125" customWidth="1"/>
    <col min="15368" max="15368" width="1.7265625" customWidth="1"/>
    <col min="15369" max="15369" width="11.7265625" customWidth="1"/>
    <col min="15370" max="15370" width="0.81640625" customWidth="1"/>
    <col min="15371" max="15371" width="3.81640625" customWidth="1"/>
    <col min="15372" max="15372" width="3.7265625" customWidth="1"/>
    <col min="15373" max="15373" width="0.81640625" customWidth="1"/>
    <col min="15374" max="15374" width="2.1796875" customWidth="1"/>
    <col min="15375" max="15375" width="0.26953125" customWidth="1"/>
    <col min="15376" max="15376" width="1.7265625" customWidth="1"/>
    <col min="15377" max="15377" width="5" customWidth="1"/>
    <col min="15378" max="15379" width="1.7265625" customWidth="1"/>
    <col min="15380" max="15381" width="3.453125" customWidth="1"/>
    <col min="15382" max="15383" width="5" customWidth="1"/>
    <col min="15384" max="15385" width="3.453125" customWidth="1"/>
    <col min="15386" max="15386" width="0.81640625" customWidth="1"/>
    <col min="15387" max="15387" width="3.453125" customWidth="1"/>
    <col min="15617" max="15617" width="3.453125" customWidth="1"/>
    <col min="15618" max="15618" width="5" customWidth="1"/>
    <col min="15619" max="15619" width="0.7265625" customWidth="1"/>
    <col min="15620" max="15620" width="6" customWidth="1"/>
    <col min="15621" max="15621" width="13.453125" customWidth="1"/>
    <col min="15622" max="15622" width="5" customWidth="1"/>
    <col min="15623" max="15623" width="3.453125" customWidth="1"/>
    <col min="15624" max="15624" width="1.7265625" customWidth="1"/>
    <col min="15625" max="15625" width="11.7265625" customWidth="1"/>
    <col min="15626" max="15626" width="0.81640625" customWidth="1"/>
    <col min="15627" max="15627" width="3.81640625" customWidth="1"/>
    <col min="15628" max="15628" width="3.7265625" customWidth="1"/>
    <col min="15629" max="15629" width="0.81640625" customWidth="1"/>
    <col min="15630" max="15630" width="2.1796875" customWidth="1"/>
    <col min="15631" max="15631" width="0.26953125" customWidth="1"/>
    <col min="15632" max="15632" width="1.7265625" customWidth="1"/>
    <col min="15633" max="15633" width="5" customWidth="1"/>
    <col min="15634" max="15635" width="1.7265625" customWidth="1"/>
    <col min="15636" max="15637" width="3.453125" customWidth="1"/>
    <col min="15638" max="15639" width="5" customWidth="1"/>
    <col min="15640" max="15641" width="3.453125" customWidth="1"/>
    <col min="15642" max="15642" width="0.81640625" customWidth="1"/>
    <col min="15643" max="15643" width="3.453125" customWidth="1"/>
    <col min="15873" max="15873" width="3.453125" customWidth="1"/>
    <col min="15874" max="15874" width="5" customWidth="1"/>
    <col min="15875" max="15875" width="0.7265625" customWidth="1"/>
    <col min="15876" max="15876" width="6" customWidth="1"/>
    <col min="15877" max="15877" width="13.453125" customWidth="1"/>
    <col min="15878" max="15878" width="5" customWidth="1"/>
    <col min="15879" max="15879" width="3.453125" customWidth="1"/>
    <col min="15880" max="15880" width="1.7265625" customWidth="1"/>
    <col min="15881" max="15881" width="11.7265625" customWidth="1"/>
    <col min="15882" max="15882" width="0.81640625" customWidth="1"/>
    <col min="15883" max="15883" width="3.81640625" customWidth="1"/>
    <col min="15884" max="15884" width="3.7265625" customWidth="1"/>
    <col min="15885" max="15885" width="0.81640625" customWidth="1"/>
    <col min="15886" max="15886" width="2.1796875" customWidth="1"/>
    <col min="15887" max="15887" width="0.26953125" customWidth="1"/>
    <col min="15888" max="15888" width="1.7265625" customWidth="1"/>
    <col min="15889" max="15889" width="5" customWidth="1"/>
    <col min="15890" max="15891" width="1.7265625" customWidth="1"/>
    <col min="15892" max="15893" width="3.453125" customWidth="1"/>
    <col min="15894" max="15895" width="5" customWidth="1"/>
    <col min="15896" max="15897" width="3.453125" customWidth="1"/>
    <col min="15898" max="15898" width="0.81640625" customWidth="1"/>
    <col min="15899" max="15899" width="3.453125" customWidth="1"/>
    <col min="16129" max="16129" width="3.453125" customWidth="1"/>
    <col min="16130" max="16130" width="5" customWidth="1"/>
    <col min="16131" max="16131" width="0.7265625" customWidth="1"/>
    <col min="16132" max="16132" width="6" customWidth="1"/>
    <col min="16133" max="16133" width="13.453125" customWidth="1"/>
    <col min="16134" max="16134" width="5" customWidth="1"/>
    <col min="16135" max="16135" width="3.453125" customWidth="1"/>
    <col min="16136" max="16136" width="1.7265625" customWidth="1"/>
    <col min="16137" max="16137" width="11.7265625" customWidth="1"/>
    <col min="16138" max="16138" width="0.81640625" customWidth="1"/>
    <col min="16139" max="16139" width="3.81640625" customWidth="1"/>
    <col min="16140" max="16140" width="3.7265625" customWidth="1"/>
    <col min="16141" max="16141" width="0.81640625" customWidth="1"/>
    <col min="16142" max="16142" width="2.1796875" customWidth="1"/>
    <col min="16143" max="16143" width="0.26953125" customWidth="1"/>
    <col min="16144" max="16144" width="1.7265625" customWidth="1"/>
    <col min="16145" max="16145" width="5" customWidth="1"/>
    <col min="16146" max="16147" width="1.7265625" customWidth="1"/>
    <col min="16148" max="16149" width="3.453125" customWidth="1"/>
    <col min="16150" max="16151" width="5" customWidth="1"/>
    <col min="16152" max="16153" width="3.453125" customWidth="1"/>
    <col min="16154" max="16154" width="0.81640625" customWidth="1"/>
    <col min="16155" max="16155" width="3.453125" customWidth="1"/>
  </cols>
  <sheetData>
    <row r="1" spans="1:27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>
      <c r="A2" s="64"/>
      <c r="B2" s="65" t="s">
        <v>245</v>
      </c>
      <c r="C2" s="65"/>
      <c r="D2" s="65"/>
      <c r="E2" s="65" t="s">
        <v>246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4"/>
    </row>
    <row r="3" spans="1:27">
      <c r="A3" s="64"/>
      <c r="B3" s="65" t="s">
        <v>247</v>
      </c>
      <c r="C3" s="65"/>
      <c r="D3" s="65"/>
      <c r="E3" s="65" t="s">
        <v>248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4"/>
    </row>
    <row r="4" spans="1:27">
      <c r="A4" s="64"/>
      <c r="B4" s="65" t="s">
        <v>249</v>
      </c>
      <c r="C4" s="65"/>
      <c r="D4" s="65"/>
      <c r="E4" s="65" t="s">
        <v>251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4"/>
    </row>
    <row r="5" spans="1:27">
      <c r="A5" s="64"/>
      <c r="B5" s="65" t="s">
        <v>410</v>
      </c>
      <c r="C5" s="65"/>
      <c r="D5" s="65"/>
      <c r="E5" s="65" t="s">
        <v>444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4"/>
    </row>
    <row r="6" spans="1:27" ht="15.5">
      <c r="A6" s="64"/>
      <c r="B6" s="91" t="s">
        <v>412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64"/>
    </row>
    <row r="7" spans="1:27" ht="15" thickBo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</row>
    <row r="8" spans="1:27">
      <c r="A8" s="64"/>
      <c r="B8" s="92" t="s">
        <v>413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3" t="s">
        <v>414</v>
      </c>
      <c r="U8" s="93"/>
      <c r="V8" s="93"/>
      <c r="W8" s="93"/>
      <c r="X8" s="93"/>
      <c r="Y8" s="93"/>
      <c r="Z8" s="93"/>
      <c r="AA8" s="64"/>
    </row>
    <row r="9" spans="1:27">
      <c r="A9" s="64"/>
      <c r="B9" s="94" t="s">
        <v>4</v>
      </c>
      <c r="C9" s="94"/>
      <c r="D9" s="95" t="s">
        <v>415</v>
      </c>
      <c r="E9" s="95"/>
      <c r="F9" s="95"/>
      <c r="G9" s="95"/>
      <c r="H9" s="95"/>
      <c r="I9" s="95"/>
      <c r="J9" s="95"/>
      <c r="K9" s="95"/>
      <c r="L9" s="95" t="s">
        <v>416</v>
      </c>
      <c r="M9" s="95"/>
      <c r="N9" s="95"/>
      <c r="O9" s="95" t="s">
        <v>7</v>
      </c>
      <c r="P9" s="95"/>
      <c r="Q9" s="95"/>
      <c r="R9" s="95"/>
      <c r="S9" s="95"/>
      <c r="T9" s="95" t="s">
        <v>417</v>
      </c>
      <c r="U9" s="95"/>
      <c r="V9" s="95"/>
      <c r="W9" s="96" t="s">
        <v>418</v>
      </c>
      <c r="X9" s="96"/>
      <c r="Y9" s="96"/>
      <c r="Z9" s="96"/>
      <c r="AA9" s="64"/>
    </row>
    <row r="10" spans="1:27" ht="15" thickBot="1">
      <c r="A10" s="64"/>
      <c r="B10" s="97" t="s">
        <v>228</v>
      </c>
      <c r="C10" s="97"/>
      <c r="D10" s="98" t="s">
        <v>229</v>
      </c>
      <c r="E10" s="98"/>
      <c r="F10" s="98"/>
      <c r="G10" s="98"/>
      <c r="H10" s="98"/>
      <c r="I10" s="98"/>
      <c r="J10" s="98"/>
      <c r="K10" s="98"/>
      <c r="L10" s="98" t="s">
        <v>231</v>
      </c>
      <c r="M10" s="98"/>
      <c r="N10" s="98"/>
      <c r="O10" s="98" t="s">
        <v>232</v>
      </c>
      <c r="P10" s="98"/>
      <c r="Q10" s="98"/>
      <c r="R10" s="98"/>
      <c r="S10" s="98"/>
      <c r="T10" s="98" t="s">
        <v>235</v>
      </c>
      <c r="U10" s="98"/>
      <c r="V10" s="98"/>
      <c r="W10" s="99" t="s">
        <v>419</v>
      </c>
      <c r="X10" s="99"/>
      <c r="Y10" s="99"/>
      <c r="Z10" s="99"/>
      <c r="AA10" s="64"/>
    </row>
    <row r="11" spans="1:27">
      <c r="A11" s="64"/>
      <c r="B11" s="100" t="s">
        <v>229</v>
      </c>
      <c r="C11" s="100"/>
      <c r="D11" s="101" t="s">
        <v>445</v>
      </c>
      <c r="E11" s="101"/>
      <c r="F11" s="101"/>
      <c r="G11" s="101"/>
      <c r="H11" s="101"/>
      <c r="I11" s="101"/>
      <c r="J11" s="101"/>
      <c r="K11" s="101"/>
      <c r="L11" s="102" t="s">
        <v>420</v>
      </c>
      <c r="M11" s="102"/>
      <c r="N11" s="102"/>
      <c r="O11" s="158">
        <v>36</v>
      </c>
      <c r="P11" s="158"/>
      <c r="Q11" s="158"/>
      <c r="R11" s="158"/>
      <c r="S11" s="158"/>
      <c r="T11" s="104">
        <v>0</v>
      </c>
      <c r="U11" s="104"/>
      <c r="V11" s="104"/>
      <c r="W11" s="105">
        <v>0</v>
      </c>
      <c r="X11" s="105"/>
      <c r="Y11" s="105"/>
      <c r="Z11" s="105"/>
      <c r="AA11" s="64"/>
    </row>
    <row r="12" spans="1:27">
      <c r="A12" s="64"/>
      <c r="B12" s="100"/>
      <c r="C12" s="100"/>
      <c r="D12" s="101"/>
      <c r="E12" s="101"/>
      <c r="F12" s="101"/>
      <c r="G12" s="101"/>
      <c r="H12" s="101"/>
      <c r="I12" s="101"/>
      <c r="J12" s="101"/>
      <c r="K12" s="101"/>
      <c r="L12" s="102"/>
      <c r="M12" s="102"/>
      <c r="N12" s="102"/>
      <c r="O12" s="106" t="s">
        <v>422</v>
      </c>
      <c r="P12" s="106"/>
      <c r="Q12" s="106"/>
      <c r="R12" s="106"/>
      <c r="S12" s="106"/>
      <c r="T12" s="106">
        <v>0</v>
      </c>
      <c r="U12" s="106"/>
      <c r="V12" s="106"/>
      <c r="W12" s="107">
        <v>0</v>
      </c>
      <c r="X12" s="107"/>
      <c r="Y12" s="107"/>
      <c r="Z12" s="107"/>
      <c r="AA12" s="64"/>
    </row>
    <row r="13" spans="1:27">
      <c r="A13" s="64"/>
      <c r="B13" s="100"/>
      <c r="C13" s="100"/>
      <c r="D13" s="101"/>
      <c r="E13" s="101"/>
      <c r="F13" s="101"/>
      <c r="G13" s="101"/>
      <c r="H13" s="101"/>
      <c r="I13" s="101"/>
      <c r="J13" s="101"/>
      <c r="K13" s="101"/>
      <c r="L13" s="102"/>
      <c r="M13" s="102"/>
      <c r="N13" s="102"/>
      <c r="O13" s="106" t="s">
        <v>423</v>
      </c>
      <c r="P13" s="106"/>
      <c r="Q13" s="106"/>
      <c r="R13" s="106"/>
      <c r="S13" s="106"/>
      <c r="T13" s="106">
        <v>0</v>
      </c>
      <c r="U13" s="106"/>
      <c r="V13" s="106"/>
      <c r="W13" s="107">
        <v>0</v>
      </c>
      <c r="X13" s="107"/>
      <c r="Y13" s="107"/>
      <c r="Z13" s="107"/>
      <c r="AA13" s="64"/>
    </row>
    <row r="14" spans="1:27">
      <c r="A14" s="64"/>
      <c r="B14" s="100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102"/>
      <c r="N14" s="102"/>
      <c r="O14" s="106" t="s">
        <v>424</v>
      </c>
      <c r="P14" s="106"/>
      <c r="Q14" s="106"/>
      <c r="R14" s="106"/>
      <c r="S14" s="106"/>
      <c r="T14" s="106">
        <v>0</v>
      </c>
      <c r="U14" s="106"/>
      <c r="V14" s="106"/>
      <c r="W14" s="107">
        <v>0</v>
      </c>
      <c r="X14" s="107"/>
      <c r="Y14" s="107"/>
      <c r="Z14" s="107"/>
      <c r="AA14" s="64"/>
    </row>
    <row r="15" spans="1:27">
      <c r="A15" s="64"/>
      <c r="B15" s="100"/>
      <c r="C15" s="100"/>
      <c r="D15" s="101"/>
      <c r="E15" s="101"/>
      <c r="F15" s="101"/>
      <c r="G15" s="101"/>
      <c r="H15" s="101"/>
      <c r="I15" s="101"/>
      <c r="J15" s="101"/>
      <c r="K15" s="101"/>
      <c r="L15" s="102"/>
      <c r="M15" s="102"/>
      <c r="N15" s="102"/>
      <c r="O15" s="106" t="s">
        <v>425</v>
      </c>
      <c r="P15" s="106"/>
      <c r="Q15" s="106"/>
      <c r="R15" s="106"/>
      <c r="S15" s="106"/>
      <c r="T15" s="106">
        <v>0</v>
      </c>
      <c r="U15" s="106"/>
      <c r="V15" s="106"/>
      <c r="W15" s="107">
        <v>0</v>
      </c>
      <c r="X15" s="107"/>
      <c r="Y15" s="107"/>
      <c r="Z15" s="107"/>
      <c r="AA15" s="64"/>
    </row>
    <row r="16" spans="1:27">
      <c r="A16" s="64"/>
      <c r="B16" s="108" t="s">
        <v>426</v>
      </c>
      <c r="C16" s="108"/>
      <c r="D16" s="109" t="s">
        <v>446</v>
      </c>
      <c r="E16" s="109"/>
      <c r="F16" s="109"/>
      <c r="G16" s="109"/>
      <c r="H16" s="109"/>
      <c r="I16" s="109"/>
      <c r="J16" s="109"/>
      <c r="K16" s="109"/>
      <c r="L16" s="110" t="s">
        <v>420</v>
      </c>
      <c r="M16" s="110"/>
      <c r="N16" s="110"/>
      <c r="O16" s="160">
        <v>36</v>
      </c>
      <c r="P16" s="160"/>
      <c r="Q16" s="160"/>
      <c r="R16" s="160"/>
      <c r="S16" s="160"/>
      <c r="T16" s="111" t="s">
        <v>398</v>
      </c>
      <c r="U16" s="111"/>
      <c r="V16" s="111"/>
      <c r="W16" s="112" t="s">
        <v>398</v>
      </c>
      <c r="X16" s="112"/>
      <c r="Y16" s="112"/>
      <c r="Z16" s="112"/>
      <c r="AA16" s="64"/>
    </row>
    <row r="17" spans="1:27">
      <c r="A17" s="64"/>
      <c r="B17" s="100" t="s">
        <v>231</v>
      </c>
      <c r="C17" s="100"/>
      <c r="D17" s="101" t="s">
        <v>445</v>
      </c>
      <c r="E17" s="101"/>
      <c r="F17" s="101"/>
      <c r="G17" s="101"/>
      <c r="H17" s="101"/>
      <c r="I17" s="101"/>
      <c r="J17" s="101"/>
      <c r="K17" s="101"/>
      <c r="L17" s="102" t="s">
        <v>420</v>
      </c>
      <c r="M17" s="102"/>
      <c r="N17" s="102"/>
      <c r="O17" s="158">
        <v>6</v>
      </c>
      <c r="P17" s="158"/>
      <c r="Q17" s="158"/>
      <c r="R17" s="158"/>
      <c r="S17" s="158"/>
      <c r="T17" s="104">
        <v>0</v>
      </c>
      <c r="U17" s="104"/>
      <c r="V17" s="104"/>
      <c r="W17" s="105">
        <v>0</v>
      </c>
      <c r="X17" s="105"/>
      <c r="Y17" s="105"/>
      <c r="Z17" s="105"/>
      <c r="AA17" s="64"/>
    </row>
    <row r="18" spans="1:27">
      <c r="A18" s="64"/>
      <c r="B18" s="100"/>
      <c r="C18" s="100"/>
      <c r="D18" s="101"/>
      <c r="E18" s="101"/>
      <c r="F18" s="101"/>
      <c r="G18" s="101"/>
      <c r="H18" s="101"/>
      <c r="I18" s="101"/>
      <c r="J18" s="101"/>
      <c r="K18" s="101"/>
      <c r="L18" s="102"/>
      <c r="M18" s="102"/>
      <c r="N18" s="102"/>
      <c r="O18" s="106" t="s">
        <v>422</v>
      </c>
      <c r="P18" s="106"/>
      <c r="Q18" s="106"/>
      <c r="R18" s="106"/>
      <c r="S18" s="106"/>
      <c r="T18" s="106">
        <v>0</v>
      </c>
      <c r="U18" s="106"/>
      <c r="V18" s="106"/>
      <c r="W18" s="107">
        <v>0</v>
      </c>
      <c r="X18" s="107"/>
      <c r="Y18" s="107"/>
      <c r="Z18" s="107"/>
      <c r="AA18" s="64"/>
    </row>
    <row r="19" spans="1:27">
      <c r="A19" s="64"/>
      <c r="B19" s="100"/>
      <c r="C19" s="100"/>
      <c r="D19" s="101"/>
      <c r="E19" s="101"/>
      <c r="F19" s="101"/>
      <c r="G19" s="101"/>
      <c r="H19" s="101"/>
      <c r="I19" s="101"/>
      <c r="J19" s="101"/>
      <c r="K19" s="101"/>
      <c r="L19" s="102"/>
      <c r="M19" s="102"/>
      <c r="N19" s="102"/>
      <c r="O19" s="106" t="s">
        <v>423</v>
      </c>
      <c r="P19" s="106"/>
      <c r="Q19" s="106"/>
      <c r="R19" s="106"/>
      <c r="S19" s="106"/>
      <c r="T19" s="106">
        <v>0</v>
      </c>
      <c r="U19" s="106"/>
      <c r="V19" s="106"/>
      <c r="W19" s="107">
        <v>0</v>
      </c>
      <c r="X19" s="107"/>
      <c r="Y19" s="107"/>
      <c r="Z19" s="107"/>
      <c r="AA19" s="64"/>
    </row>
    <row r="20" spans="1:27">
      <c r="A20" s="64"/>
      <c r="B20" s="100"/>
      <c r="C20" s="100"/>
      <c r="D20" s="101"/>
      <c r="E20" s="101"/>
      <c r="F20" s="101"/>
      <c r="G20" s="101"/>
      <c r="H20" s="101"/>
      <c r="I20" s="101"/>
      <c r="J20" s="101"/>
      <c r="K20" s="101"/>
      <c r="L20" s="102"/>
      <c r="M20" s="102"/>
      <c r="N20" s="102"/>
      <c r="O20" s="106" t="s">
        <v>424</v>
      </c>
      <c r="P20" s="106"/>
      <c r="Q20" s="106"/>
      <c r="R20" s="106"/>
      <c r="S20" s="106"/>
      <c r="T20" s="106">
        <v>0</v>
      </c>
      <c r="U20" s="106"/>
      <c r="V20" s="106"/>
      <c r="W20" s="107">
        <v>0</v>
      </c>
      <c r="X20" s="107"/>
      <c r="Y20" s="107"/>
      <c r="Z20" s="107"/>
      <c r="AA20" s="64"/>
    </row>
    <row r="21" spans="1:27">
      <c r="A21" s="64"/>
      <c r="B21" s="100"/>
      <c r="C21" s="100"/>
      <c r="D21" s="101"/>
      <c r="E21" s="101"/>
      <c r="F21" s="101"/>
      <c r="G21" s="101"/>
      <c r="H21" s="101"/>
      <c r="I21" s="101"/>
      <c r="J21" s="101"/>
      <c r="K21" s="101"/>
      <c r="L21" s="102"/>
      <c r="M21" s="102"/>
      <c r="N21" s="102"/>
      <c r="O21" s="106" t="s">
        <v>425</v>
      </c>
      <c r="P21" s="106"/>
      <c r="Q21" s="106"/>
      <c r="R21" s="106"/>
      <c r="S21" s="106"/>
      <c r="T21" s="106">
        <v>0</v>
      </c>
      <c r="U21" s="106"/>
      <c r="V21" s="106"/>
      <c r="W21" s="107">
        <v>0</v>
      </c>
      <c r="X21" s="107"/>
      <c r="Y21" s="107"/>
      <c r="Z21" s="107"/>
      <c r="AA21" s="64"/>
    </row>
    <row r="22" spans="1:27">
      <c r="A22" s="64"/>
      <c r="B22" s="108" t="s">
        <v>427</v>
      </c>
      <c r="C22" s="108"/>
      <c r="D22" s="109" t="s">
        <v>447</v>
      </c>
      <c r="E22" s="109"/>
      <c r="F22" s="109"/>
      <c r="G22" s="109"/>
      <c r="H22" s="109"/>
      <c r="I22" s="109"/>
      <c r="J22" s="109"/>
      <c r="K22" s="109"/>
      <c r="L22" s="110" t="s">
        <v>420</v>
      </c>
      <c r="M22" s="110"/>
      <c r="N22" s="110"/>
      <c r="O22" s="160">
        <v>6</v>
      </c>
      <c r="P22" s="160"/>
      <c r="Q22" s="160"/>
      <c r="R22" s="160"/>
      <c r="S22" s="160"/>
      <c r="T22" s="111" t="s">
        <v>398</v>
      </c>
      <c r="U22" s="111"/>
      <c r="V22" s="111"/>
      <c r="W22" s="112" t="s">
        <v>398</v>
      </c>
      <c r="X22" s="112"/>
      <c r="Y22" s="112"/>
      <c r="Z22" s="112"/>
      <c r="AA22" s="64"/>
    </row>
    <row r="23" spans="1:27">
      <c r="A23" s="64"/>
      <c r="B23" s="100" t="s">
        <v>232</v>
      </c>
      <c r="C23" s="100"/>
      <c r="D23" s="101" t="s">
        <v>445</v>
      </c>
      <c r="E23" s="101"/>
      <c r="F23" s="101"/>
      <c r="G23" s="101"/>
      <c r="H23" s="101"/>
      <c r="I23" s="101"/>
      <c r="J23" s="101"/>
      <c r="K23" s="101"/>
      <c r="L23" s="102" t="s">
        <v>420</v>
      </c>
      <c r="M23" s="102"/>
      <c r="N23" s="102"/>
      <c r="O23" s="158">
        <v>12</v>
      </c>
      <c r="P23" s="158"/>
      <c r="Q23" s="158"/>
      <c r="R23" s="158"/>
      <c r="S23" s="158"/>
      <c r="T23" s="104">
        <v>0</v>
      </c>
      <c r="U23" s="104"/>
      <c r="V23" s="104"/>
      <c r="W23" s="105">
        <v>0</v>
      </c>
      <c r="X23" s="105"/>
      <c r="Y23" s="105"/>
      <c r="Z23" s="105"/>
      <c r="AA23" s="64"/>
    </row>
    <row r="24" spans="1:27">
      <c r="A24" s="64"/>
      <c r="B24" s="100"/>
      <c r="C24" s="100"/>
      <c r="D24" s="101"/>
      <c r="E24" s="101"/>
      <c r="F24" s="101"/>
      <c r="G24" s="101"/>
      <c r="H24" s="101"/>
      <c r="I24" s="101"/>
      <c r="J24" s="101"/>
      <c r="K24" s="101"/>
      <c r="L24" s="102"/>
      <c r="M24" s="102"/>
      <c r="N24" s="102"/>
      <c r="O24" s="106" t="s">
        <v>422</v>
      </c>
      <c r="P24" s="106"/>
      <c r="Q24" s="106"/>
      <c r="R24" s="106"/>
      <c r="S24" s="106"/>
      <c r="T24" s="106">
        <v>0</v>
      </c>
      <c r="U24" s="106"/>
      <c r="V24" s="106"/>
      <c r="W24" s="107">
        <v>0</v>
      </c>
      <c r="X24" s="107"/>
      <c r="Y24" s="107"/>
      <c r="Z24" s="107"/>
      <c r="AA24" s="64"/>
    </row>
    <row r="25" spans="1:27">
      <c r="A25" s="64"/>
      <c r="B25" s="100"/>
      <c r="C25" s="100"/>
      <c r="D25" s="101"/>
      <c r="E25" s="101"/>
      <c r="F25" s="101"/>
      <c r="G25" s="101"/>
      <c r="H25" s="101"/>
      <c r="I25" s="101"/>
      <c r="J25" s="101"/>
      <c r="K25" s="101"/>
      <c r="L25" s="102"/>
      <c r="M25" s="102"/>
      <c r="N25" s="102"/>
      <c r="O25" s="106" t="s">
        <v>423</v>
      </c>
      <c r="P25" s="106"/>
      <c r="Q25" s="106"/>
      <c r="R25" s="106"/>
      <c r="S25" s="106"/>
      <c r="T25" s="106">
        <v>0</v>
      </c>
      <c r="U25" s="106"/>
      <c r="V25" s="106"/>
      <c r="W25" s="107">
        <v>0</v>
      </c>
      <c r="X25" s="107"/>
      <c r="Y25" s="107"/>
      <c r="Z25" s="107"/>
      <c r="AA25" s="64"/>
    </row>
    <row r="26" spans="1:27">
      <c r="A26" s="64"/>
      <c r="B26" s="100"/>
      <c r="C26" s="100"/>
      <c r="D26" s="101"/>
      <c r="E26" s="101"/>
      <c r="F26" s="101"/>
      <c r="G26" s="101"/>
      <c r="H26" s="101"/>
      <c r="I26" s="101"/>
      <c r="J26" s="101"/>
      <c r="K26" s="101"/>
      <c r="L26" s="102"/>
      <c r="M26" s="102"/>
      <c r="N26" s="102"/>
      <c r="O26" s="106" t="s">
        <v>424</v>
      </c>
      <c r="P26" s="106"/>
      <c r="Q26" s="106"/>
      <c r="R26" s="106"/>
      <c r="S26" s="106"/>
      <c r="T26" s="106">
        <v>0</v>
      </c>
      <c r="U26" s="106"/>
      <c r="V26" s="106"/>
      <c r="W26" s="107">
        <v>0</v>
      </c>
      <c r="X26" s="107"/>
      <c r="Y26" s="107"/>
      <c r="Z26" s="107"/>
      <c r="AA26" s="64"/>
    </row>
    <row r="27" spans="1:27">
      <c r="A27" s="64"/>
      <c r="B27" s="100"/>
      <c r="C27" s="100"/>
      <c r="D27" s="101"/>
      <c r="E27" s="101"/>
      <c r="F27" s="101"/>
      <c r="G27" s="101"/>
      <c r="H27" s="101"/>
      <c r="I27" s="101"/>
      <c r="J27" s="101"/>
      <c r="K27" s="101"/>
      <c r="L27" s="102"/>
      <c r="M27" s="102"/>
      <c r="N27" s="102"/>
      <c r="O27" s="106" t="s">
        <v>425</v>
      </c>
      <c r="P27" s="106"/>
      <c r="Q27" s="106"/>
      <c r="R27" s="106"/>
      <c r="S27" s="106"/>
      <c r="T27" s="106">
        <v>0</v>
      </c>
      <c r="U27" s="106"/>
      <c r="V27" s="106"/>
      <c r="W27" s="107">
        <v>0</v>
      </c>
      <c r="X27" s="107"/>
      <c r="Y27" s="107"/>
      <c r="Z27" s="107"/>
      <c r="AA27" s="64"/>
    </row>
    <row r="28" spans="1:27">
      <c r="A28" s="64"/>
      <c r="B28" s="108" t="s">
        <v>428</v>
      </c>
      <c r="C28" s="108"/>
      <c r="D28" s="109" t="s">
        <v>448</v>
      </c>
      <c r="E28" s="109"/>
      <c r="F28" s="109"/>
      <c r="G28" s="109"/>
      <c r="H28" s="109"/>
      <c r="I28" s="109"/>
      <c r="J28" s="109"/>
      <c r="K28" s="109"/>
      <c r="L28" s="110" t="s">
        <v>420</v>
      </c>
      <c r="M28" s="110"/>
      <c r="N28" s="110"/>
      <c r="O28" s="160">
        <v>12</v>
      </c>
      <c r="P28" s="160"/>
      <c r="Q28" s="160"/>
      <c r="R28" s="160"/>
      <c r="S28" s="160"/>
      <c r="T28" s="111" t="s">
        <v>398</v>
      </c>
      <c r="U28" s="111"/>
      <c r="V28" s="111"/>
      <c r="W28" s="112" t="s">
        <v>398</v>
      </c>
      <c r="X28" s="112"/>
      <c r="Y28" s="112"/>
      <c r="Z28" s="112"/>
      <c r="AA28" s="64"/>
    </row>
    <row r="29" spans="1:27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</row>
    <row r="30" spans="1:27" s="139" customFormat="1" ht="12" customHeight="1">
      <c r="A30" s="138"/>
      <c r="B30" s="138"/>
      <c r="C30" s="138"/>
      <c r="D30" s="153" t="s">
        <v>114</v>
      </c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42">
        <f>W11+W17+W23</f>
        <v>0</v>
      </c>
      <c r="X30" s="142"/>
      <c r="Y30" s="142"/>
      <c r="Z30" s="149"/>
      <c r="AA30" s="138"/>
    </row>
    <row r="31" spans="1:27" s="114" customFormat="1" ht="12" customHeight="1">
      <c r="A31" s="113"/>
      <c r="B31" s="113"/>
      <c r="C31" s="113"/>
      <c r="D31" s="154" t="s">
        <v>125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48"/>
      <c r="X31" s="148"/>
      <c r="Y31" s="148"/>
      <c r="Z31" s="150"/>
      <c r="AA31" s="113"/>
    </row>
    <row r="32" spans="1:27" s="114" customFormat="1" ht="12" customHeight="1">
      <c r="A32" s="113"/>
      <c r="B32" s="113"/>
      <c r="C32" s="113"/>
      <c r="D32" s="154" t="str">
        <f>CONCATENATE("  ","Contributie asiguratori ")</f>
        <v xml:space="preserve">  Contributie asiguratori </v>
      </c>
      <c r="E32" s="154"/>
      <c r="F32" s="154"/>
      <c r="G32" s="154"/>
      <c r="H32" s="154"/>
      <c r="I32" s="144">
        <v>2.5000000000000001E-2</v>
      </c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2">
        <f>I32*(W13+W19+W25)</f>
        <v>0</v>
      </c>
      <c r="X32" s="142"/>
      <c r="Y32" s="142"/>
      <c r="Z32" s="150"/>
      <c r="AA32" s="113"/>
    </row>
    <row r="33" spans="1:27" s="114" customFormat="1" ht="12" customHeight="1">
      <c r="A33" s="113"/>
      <c r="B33" s="113"/>
      <c r="C33" s="113"/>
      <c r="D33" s="153" t="s">
        <v>430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42">
        <f>W30+W32</f>
        <v>0</v>
      </c>
      <c r="X33" s="142"/>
      <c r="Y33" s="142"/>
      <c r="Z33" s="150"/>
      <c r="AA33" s="113"/>
    </row>
    <row r="34" spans="1:27" s="114" customFormat="1" ht="12" customHeight="1">
      <c r="A34" s="113"/>
      <c r="B34" s="113"/>
      <c r="C34" s="113"/>
      <c r="D34" s="154" t="s">
        <v>437</v>
      </c>
      <c r="E34" s="154"/>
      <c r="F34" s="154"/>
      <c r="G34" s="154"/>
      <c r="H34" s="154"/>
      <c r="I34" s="146">
        <v>0</v>
      </c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2">
        <f>W33*I34</f>
        <v>0</v>
      </c>
      <c r="X34" s="142"/>
      <c r="Y34" s="142"/>
      <c r="Z34" s="150"/>
      <c r="AA34" s="113"/>
    </row>
    <row r="35" spans="1:27" s="114" customFormat="1" ht="12" customHeight="1">
      <c r="A35" s="113"/>
      <c r="B35" s="113"/>
      <c r="C35" s="113"/>
      <c r="D35" s="154" t="s">
        <v>438</v>
      </c>
      <c r="E35" s="154"/>
      <c r="F35" s="154"/>
      <c r="G35" s="154"/>
      <c r="H35" s="154"/>
      <c r="I35" s="146">
        <v>0</v>
      </c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2">
        <f>(W33+W34)*I35</f>
        <v>0</v>
      </c>
      <c r="X35" s="142"/>
      <c r="Y35" s="142"/>
      <c r="Z35" s="150"/>
      <c r="AA35" s="113"/>
    </row>
    <row r="36" spans="1:27" s="114" customFormat="1" ht="12" customHeight="1">
      <c r="A36" s="113"/>
      <c r="B36" s="113"/>
      <c r="C36" s="113"/>
      <c r="D36" s="153" t="s">
        <v>9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42">
        <f>W33+W34+W35</f>
        <v>0</v>
      </c>
      <c r="X36" s="142"/>
      <c r="Y36" s="142"/>
      <c r="Z36" s="150"/>
      <c r="AA36" s="113"/>
    </row>
    <row r="37" spans="1:27" s="114" customFormat="1" ht="12" customHeight="1">
      <c r="A37" s="113"/>
      <c r="B37" s="113"/>
      <c r="C37" s="113"/>
      <c r="D37" s="145" t="s">
        <v>439</v>
      </c>
      <c r="E37" s="143"/>
      <c r="F37" s="143"/>
      <c r="G37" s="143"/>
      <c r="H37" s="143"/>
      <c r="I37" s="146">
        <v>0</v>
      </c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2">
        <f>W36*I37</f>
        <v>0</v>
      </c>
      <c r="X37" s="142"/>
      <c r="Y37" s="142"/>
      <c r="Z37" s="151"/>
      <c r="AA37" s="113"/>
    </row>
    <row r="38" spans="1:27" s="114" customFormat="1" ht="12" customHeight="1">
      <c r="A38" s="113"/>
      <c r="B38" s="113"/>
      <c r="C38" s="113"/>
      <c r="D38" s="153" t="s">
        <v>440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42">
        <f>W36+W37</f>
        <v>0</v>
      </c>
      <c r="X38" s="142">
        <f>W36+X37</f>
        <v>0</v>
      </c>
      <c r="Y38" s="142"/>
      <c r="Z38" s="152"/>
      <c r="AA38" s="113"/>
    </row>
    <row r="39" spans="1:27" s="114" customFormat="1" ht="12" customHeight="1">
      <c r="A39" s="113"/>
      <c r="B39" s="113"/>
      <c r="C39" s="113"/>
      <c r="D39" s="154" t="s">
        <v>441</v>
      </c>
      <c r="E39" s="154"/>
      <c r="F39" s="154"/>
      <c r="G39" s="154"/>
      <c r="H39" s="154"/>
      <c r="I39" s="147">
        <v>0.19</v>
      </c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2">
        <f>W38*I39</f>
        <v>0</v>
      </c>
      <c r="X39" s="142">
        <f>X38*I39</f>
        <v>0</v>
      </c>
      <c r="Y39" s="142"/>
      <c r="Z39" s="152"/>
      <c r="AA39" s="113"/>
    </row>
    <row r="40" spans="1:27" s="139" customFormat="1" ht="12" customHeight="1">
      <c r="A40" s="138"/>
      <c r="B40" s="138"/>
      <c r="C40" s="138"/>
      <c r="D40" s="153" t="s">
        <v>442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42">
        <f>W38+W39</f>
        <v>0</v>
      </c>
      <c r="X40" s="142">
        <f>X38+X39</f>
        <v>0</v>
      </c>
      <c r="Y40" s="142"/>
      <c r="Z40" s="152"/>
      <c r="AA40" s="138"/>
    </row>
  </sheetData>
  <mergeCells count="122">
    <mergeCell ref="D38:V38"/>
    <mergeCell ref="W38:Y38"/>
    <mergeCell ref="D39:H39"/>
    <mergeCell ref="J39:V39"/>
    <mergeCell ref="W39:Y39"/>
    <mergeCell ref="D40:V40"/>
    <mergeCell ref="W40:Y40"/>
    <mergeCell ref="D35:H35"/>
    <mergeCell ref="J35:V35"/>
    <mergeCell ref="W35:Y35"/>
    <mergeCell ref="D36:V36"/>
    <mergeCell ref="W36:Y36"/>
    <mergeCell ref="J37:V37"/>
    <mergeCell ref="W37:Y37"/>
    <mergeCell ref="D32:H32"/>
    <mergeCell ref="J32:V32"/>
    <mergeCell ref="W32:Y32"/>
    <mergeCell ref="D33:V33"/>
    <mergeCell ref="W33:Y33"/>
    <mergeCell ref="D34:H34"/>
    <mergeCell ref="J34:V34"/>
    <mergeCell ref="W34:Y34"/>
    <mergeCell ref="D30:V30"/>
    <mergeCell ref="W30:Y30"/>
    <mergeCell ref="D31:V31"/>
    <mergeCell ref="W31:Y31"/>
    <mergeCell ref="B28:C28"/>
    <mergeCell ref="D28:K28"/>
    <mergeCell ref="L28:N28"/>
    <mergeCell ref="O28:S28"/>
    <mergeCell ref="T28:V28"/>
    <mergeCell ref="W28:Z28"/>
    <mergeCell ref="T25:V25"/>
    <mergeCell ref="W25:Z25"/>
    <mergeCell ref="O26:S26"/>
    <mergeCell ref="T26:V26"/>
    <mergeCell ref="W26:Z26"/>
    <mergeCell ref="O27:S27"/>
    <mergeCell ref="T27:V27"/>
    <mergeCell ref="W27:Z27"/>
    <mergeCell ref="B23:C27"/>
    <mergeCell ref="D23:K27"/>
    <mergeCell ref="L23:N27"/>
    <mergeCell ref="O23:S23"/>
    <mergeCell ref="T23:V23"/>
    <mergeCell ref="W23:Z23"/>
    <mergeCell ref="O24:S24"/>
    <mergeCell ref="T24:V24"/>
    <mergeCell ref="W24:Z24"/>
    <mergeCell ref="O25:S25"/>
    <mergeCell ref="B22:C22"/>
    <mergeCell ref="D22:K22"/>
    <mergeCell ref="L22:N22"/>
    <mergeCell ref="O22:S22"/>
    <mergeCell ref="T22:V22"/>
    <mergeCell ref="W22:Z22"/>
    <mergeCell ref="T19:V19"/>
    <mergeCell ref="W19:Z19"/>
    <mergeCell ref="O20:S20"/>
    <mergeCell ref="T20:V20"/>
    <mergeCell ref="W20:Z20"/>
    <mergeCell ref="O21:S21"/>
    <mergeCell ref="T21:V21"/>
    <mergeCell ref="W21:Z21"/>
    <mergeCell ref="B17:C21"/>
    <mergeCell ref="D17:K21"/>
    <mergeCell ref="L17:N21"/>
    <mergeCell ref="O17:S17"/>
    <mergeCell ref="T17:V17"/>
    <mergeCell ref="W17:Z17"/>
    <mergeCell ref="O18:S18"/>
    <mergeCell ref="T18:V18"/>
    <mergeCell ref="W18:Z18"/>
    <mergeCell ref="O19:S19"/>
    <mergeCell ref="B16:C16"/>
    <mergeCell ref="D16:K16"/>
    <mergeCell ref="L16:N16"/>
    <mergeCell ref="O16:S16"/>
    <mergeCell ref="T16:V16"/>
    <mergeCell ref="W16:Z16"/>
    <mergeCell ref="T13:V13"/>
    <mergeCell ref="W13:Z13"/>
    <mergeCell ref="O14:S14"/>
    <mergeCell ref="T14:V14"/>
    <mergeCell ref="W14:Z14"/>
    <mergeCell ref="O15:S15"/>
    <mergeCell ref="T15:V15"/>
    <mergeCell ref="W15:Z15"/>
    <mergeCell ref="B11:C15"/>
    <mergeCell ref="D11:K15"/>
    <mergeCell ref="L11:N15"/>
    <mergeCell ref="O11:S11"/>
    <mergeCell ref="T11:V11"/>
    <mergeCell ref="W11:Z11"/>
    <mergeCell ref="O12:S12"/>
    <mergeCell ref="T12:V12"/>
    <mergeCell ref="W12:Z12"/>
    <mergeCell ref="O13:S13"/>
    <mergeCell ref="B10:C10"/>
    <mergeCell ref="D10:K10"/>
    <mergeCell ref="L10:N10"/>
    <mergeCell ref="O10:S10"/>
    <mergeCell ref="T10:V10"/>
    <mergeCell ref="W10:Z10"/>
    <mergeCell ref="B6:Z6"/>
    <mergeCell ref="B8:S8"/>
    <mergeCell ref="T8:Z8"/>
    <mergeCell ref="B9:C9"/>
    <mergeCell ref="D9:K9"/>
    <mergeCell ref="L9:N9"/>
    <mergeCell ref="O9:S9"/>
    <mergeCell ref="T9:V9"/>
    <mergeCell ref="W9:Z9"/>
    <mergeCell ref="B2:D2"/>
    <mergeCell ref="E2:Q2"/>
    <mergeCell ref="R2:Z5"/>
    <mergeCell ref="B3:D3"/>
    <mergeCell ref="E3:Q3"/>
    <mergeCell ref="B4:D4"/>
    <mergeCell ref="E4:Q4"/>
    <mergeCell ref="B5:D5"/>
    <mergeCell ref="E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3</vt:i4>
      </vt:variant>
    </vt:vector>
  </HeadingPairs>
  <TitlesOfParts>
    <vt:vector size="29" baseType="lpstr">
      <vt:lpstr>F2 Obiect 2</vt:lpstr>
      <vt:lpstr>I.1</vt:lpstr>
      <vt:lpstr>I.2</vt:lpstr>
      <vt:lpstr>I.3</vt:lpstr>
      <vt:lpstr>II.1</vt:lpstr>
      <vt:lpstr>II.2</vt:lpstr>
      <vt:lpstr>II.3</vt:lpstr>
      <vt:lpstr>III.1</vt:lpstr>
      <vt:lpstr>III.2</vt:lpstr>
      <vt:lpstr>III.3</vt:lpstr>
      <vt:lpstr>III.4</vt:lpstr>
      <vt:lpstr>III.5</vt:lpstr>
      <vt:lpstr>III.6</vt:lpstr>
      <vt:lpstr>III.7</vt:lpstr>
      <vt:lpstr>III.8</vt:lpstr>
      <vt:lpstr>III.9</vt:lpstr>
      <vt:lpstr>III.10</vt:lpstr>
      <vt:lpstr>III.11</vt:lpstr>
      <vt:lpstr>IV.1</vt:lpstr>
      <vt:lpstr>IV.2</vt:lpstr>
      <vt:lpstr>IV.3</vt:lpstr>
      <vt:lpstr>IV.4</vt:lpstr>
      <vt:lpstr>IV.5</vt:lpstr>
      <vt:lpstr>IV.6</vt:lpstr>
      <vt:lpstr>IV.7</vt:lpstr>
      <vt:lpstr>IV.8</vt:lpstr>
      <vt:lpstr>I.1!Print_Titles</vt:lpstr>
      <vt:lpstr>I.2!Print_Titles</vt:lpstr>
      <vt:lpstr>I.3!Print_Titles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</dc:creator>
  <cp:lastModifiedBy>Simona Georgescu</cp:lastModifiedBy>
  <cp:lastPrinted>2025-01-13T22:54:25Z</cp:lastPrinted>
  <dcterms:created xsi:type="dcterms:W3CDTF">2024-12-12T07:15:30Z</dcterms:created>
  <dcterms:modified xsi:type="dcterms:W3CDTF">2025-01-13T23:14:02Z</dcterms:modified>
</cp:coreProperties>
</file>